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2840" activeTab="1"/>
  </bookViews>
  <sheets>
    <sheet name="Tabela Elem Scal" sheetId="1" r:id="rId1"/>
    <sheet name="Kosztorys inwest" sheetId="2" r:id="rId2"/>
  </sheets>
  <definedNames>
    <definedName name="_xlnm.Print_Area" localSheetId="1">'Kosztorys inwest'!$A$1:$F$67</definedName>
    <definedName name="_xlnm.Print_Area" localSheetId="0">'Tabela Elem Scal'!$A$1:$G$16</definedName>
    <definedName name="_xlnm.Print_Titles" localSheetId="1">'Kosztorys inwest'!$5:$6</definedName>
  </definedNames>
  <calcPr fullCalcOnLoad="1"/>
</workbook>
</file>

<file path=xl/sharedStrings.xml><?xml version="1.0" encoding="utf-8"?>
<sst xmlns="http://schemas.openxmlformats.org/spreadsheetml/2006/main" count="142" uniqueCount="85">
  <si>
    <t>lp.</t>
  </si>
  <si>
    <t>Wyszczególnienie robót</t>
  </si>
  <si>
    <t>jedn</t>
  </si>
  <si>
    <t>ilość</t>
  </si>
  <si>
    <t>m2</t>
  </si>
  <si>
    <t>t</t>
  </si>
  <si>
    <t>I.</t>
  </si>
  <si>
    <t>II.</t>
  </si>
  <si>
    <t>%</t>
  </si>
  <si>
    <t xml:space="preserve"> </t>
  </si>
  <si>
    <t>mb</t>
  </si>
  <si>
    <t>Pionowe cięcie piłą diamentową na głębość min. 15 cm  nawierzchni z kostki betonowej wibro-prasowanej - odcięcie pasa 20 cm wzdłuż krawężnika</t>
  </si>
  <si>
    <t>m</t>
  </si>
  <si>
    <t>WYMIANA KRAWĘŻNIKA BETONOWEGO 
ułożonego "na płask"</t>
  </si>
  <si>
    <t>WYMIANA KRAWĘŻNIKA BETONOWEGO 
wystajacego 12 cm nad krawędź jezdni</t>
  </si>
  <si>
    <t>III.</t>
  </si>
  <si>
    <t>WYMIANA NAWIERZCHNI 
Z BETONU ASFALTOWEGO</t>
  </si>
  <si>
    <t>IV.</t>
  </si>
  <si>
    <t>OZNAKOWANIE POZIOME</t>
  </si>
  <si>
    <t xml:space="preserve">Podatek VAT </t>
  </si>
  <si>
    <t>V.</t>
  </si>
  <si>
    <t>szt</t>
  </si>
  <si>
    <t>URZĄDZENIA INFRASTRUKTURY DROGOWEJ</t>
  </si>
  <si>
    <t>Rozbiórka mechaniczna w-wy ścieralnej z kostki betonowej wibro-prasowanej gr. 8 cm typu BEHATON wraz z podsypką i ławą betonową z załadunkiem gruzu, wywiezieniem i utylizacją</t>
  </si>
  <si>
    <t>Ułożenie krawężnika betonowego wibro-prasowanego 20x30 cm "na płask" na ławie betonowej z oporem z betonu cementowego klasy C 20/25 (objętość ławy betonowej: 0,129 m3/mb) i na podsypce cementowo-piaskowej</t>
  </si>
  <si>
    <t>Wykonanie rozbiórki mechanicznie/ręcznie podbudowy z beton C16/20  gr. 35 cm - Analogia: rozbiórka krawężnika betonowego 20x30 cm ułożonego "na płask" wraz z ławą betonową  poprzez skruszenie młotem pneumatycznymz załadunkiem gruzu, wywiezieniem i utylizacją. 827 mb x 0,30 = 248,1 m2</t>
  </si>
  <si>
    <t>Wykonanie rozbiórki nawierzchni z betonu asfaltiowego o śr. gr. 11 cm  - pas szer. 10 cm bezpośrednio przy rozebranym krawężniku -  poprzez skruszenie młotem pneumatycznym, rz załadunkiem gruzu, wywiezieniem i utylizacją. 827 x 0,10 = 82,7 m2</t>
  </si>
  <si>
    <t>Uzupełnienie nawierzchni z kostki betonowej - ułożenie kostki brukowej betobowej wibro-prasowanej gr. 8 cm typu "holand" na podsypce z mieszanki kruszywa łamanego 0,2-4 mm o gr. 4 cm z wypełnieniem spoin piaskiem 821 x 0,20 = 165,4 m2</t>
  </si>
  <si>
    <t>ROBOTY PRZYGOTOWAWCZE POMIAROWE
wykonania remontu</t>
  </si>
  <si>
    <t>Roboty pomiarowe przy powierzchniowych/liniowych robotach, przy wykonywaniu remontu nawierzchni w terenie płaskim, wyznaczenie elementów w planie, niwelacja</t>
  </si>
  <si>
    <t>ha</t>
  </si>
  <si>
    <t>Wykonanie rozbiórki nawierzchni z betonu asfaltiowego o śr. gr. 11 cm  - pas szer. 10 cm bezpośrednio przy rozebranym krawężniku -  poprzez skruszenie młotem pneumatycznym, rz załadunkiem gruzu, wywiezieniem i utylizacją. 52 x 0,10 = 5,2 m2</t>
  </si>
  <si>
    <t>mechaniczne oczyszczenie podłoża szczotką i sprężonym powietrzem 827 x 0,65 = 537,6 m2</t>
  </si>
  <si>
    <t>Wykonanie mechaniczne/ręczne rozbiórki mechaniczni z płytki chodnikowej 50x50x7 cm wraz z podsypką z załadunkiem gruzu, wywiezieniem i utylizacją 52 mb x 0,50 = 26,0 m2</t>
  </si>
  <si>
    <t>mechaniczne oczyszczenie podłoża szczotką i sprężonym powietrzem 52,x 0,95 = 49,4 m2</t>
  </si>
  <si>
    <t>Ustawienie krawężnika betonowego wibro-prasowanego 20x30 cm  wystającego 12 cm nad krawędź nawierzchni na ławie betonowej z oporem z betonu cementowego klasy C 20/25 (objętość ławy betonowej: 0,105 m3/mb) i na podsypce cementowo-piaskowej</t>
  </si>
  <si>
    <t>Ułożenie nawierzchni z płytki chodnikowej wibroprasowanej 50x50x7 cmna podsypce z mieszanki kruszywa łamanego 0,2-4 mm o gr. 4 cm z wypelnieniem spoin piaskiem</t>
  </si>
  <si>
    <r>
      <rPr>
        <b/>
        <sz val="10"/>
        <rFont val="Arial CE"/>
        <family val="0"/>
      </rPr>
      <t>Frezowanie nawierzchni asfaltowej na głębokość 9 cm</t>
    </r>
    <r>
      <rPr>
        <sz val="10"/>
        <rFont val="Arial CE"/>
        <family val="0"/>
      </rPr>
      <t xml:space="preserve"> z wywiezieniem i zagospodarowaniem destruktu przez Wykonawcę robót we własnym zakresie </t>
    </r>
    <r>
      <rPr>
        <b/>
        <sz val="10"/>
        <rFont val="Arial CE"/>
        <family val="0"/>
      </rPr>
      <t>wykonywane bez zakłucania pracy przejscia:</t>
    </r>
    <r>
      <rPr>
        <sz val="10"/>
        <rFont val="Arial CE"/>
        <family val="0"/>
      </rPr>
      <t xml:space="preserve">
- frezowanie mechaniczne frezarką o sze. bębna min. 1,4 m,
- mechaniczne oczyszczenie podłoża szczotką,
</t>
    </r>
  </si>
  <si>
    <t>15a</t>
  </si>
  <si>
    <t>15b</t>
  </si>
  <si>
    <t>15c</t>
  </si>
  <si>
    <t>15e</t>
  </si>
  <si>
    <t>15d</t>
  </si>
  <si>
    <t>Ręczne wykonanie w-wy ulepszonego podłoża – stabilizacja piasku cementem „z betoniarki” o Rm=2,5 MPa – warstwa gr. 30 cm po zagęszczeniu</t>
  </si>
  <si>
    <t>Ręczne wykonanie dolnej w-wy podbudowy z mieszanki kruszywa kamiennego łamanego o frakcji 0-63mm – warstwa gr. 20 cm po zagęszczeniu</t>
  </si>
  <si>
    <t>Ręczne wykonanie górnej w-wy podbudowy z mieszanki kruszywa kamiennego łamanego o frakcji 0-31,5 mm – warstwa gr. 12 cm po zagęszczeniu</t>
  </si>
  <si>
    <t>Ręczne wykonanie podbudowy bitumicznej AC22P – warstwa gr. 8 cm po zagęszczeniu</t>
  </si>
  <si>
    <t>Wykonanie rozbiórki mechanicznie/ręcznie podbudowy z beton C16/20  gr. 35 cm - Analogia: rozbiórka krawężnika betonowego 20x30 cm ułożonego "na płask" wraz z ławą betonową  poprzez skruszenie młotem pneumatycznym z załadunkiem gruzu, wywiezieniem i utylizacją. 52 mb x 0,35 = 18,2 m2</t>
  </si>
  <si>
    <r>
      <rPr>
        <b/>
        <sz val="10"/>
        <rFont val="Arial"/>
        <family val="2"/>
      </rPr>
      <t>Naprawa fragmentów słabej podbudowy ujawnionych po frezowaniu wg wskazań Inspektora Nadzoru:</t>
    </r>
    <r>
      <rPr>
        <sz val="10"/>
        <rFont val="Arial"/>
        <family val="2"/>
      </rPr>
      <t xml:space="preserve">
Mechaniczna rozbiórka słabych warstw podbudowy – wykop koparką podsiębierną z załadunkiem i transportem poza teren DPG na głębokość 70 cm  z załadunkiem gruzu, wywiezieniem i utylizacją</t>
    </r>
  </si>
  <si>
    <t>Wykonanie mechanicznego oczyszczenie podłoża pod odbudowę warstw bitumicznych: wstępne szczotką mechaniczną i końcowe sprężonym powietrzem lub odkurzaczem przemysłowym</t>
  </si>
  <si>
    <t>Wykonanie mechanicznie skropienia oczyszczonego i odpylonego podłoża emulsją asfaltową wolnorozpadową w ilości 0,50 kg/m2 czystego asfaltu z zabezpieczeniem infrastruktury i elementów wyposażenia</t>
  </si>
  <si>
    <t>Mechaniczne/ręczne ułożenie na przygotowanym podłożu siatki wzmacniającej stalowej o wytrzymałości na rozciąganie min. 50 kN/mm2 w obu kierunkach (siatka ocynkowana, drut siatki o śr. min. 2,45 mm, skrętka: drut płaski min. 7x3 mm) wraz z jej odprężeniem i przytwierdzeniem do podłoża. Uwaga: przy łączeniu siatek należy stosować zakład zalecany przez producenta.</t>
  </si>
  <si>
    <t>Mechaniczne ułożenie w-wy wiążącej  o gr. 4 cm z betonu asfaltowego AC16W dla KR4, warstwa gr. 4 cm.</t>
  </si>
  <si>
    <t>Mechaniczne/ręczne ułożenie membrany z mieszanki grysowo-emulsyjnej "na zimno" typu SULRRY SEAL MSK o grubości 1,5 cm
(33 kg/m2)  -  zatopienie siatki stakowej.</t>
  </si>
  <si>
    <t>Mechaniczne odpylenie podłoża (sprężonym powietrzem lub odkurzaczem przemysłowym) oraz skropienie emulsją asfaltową  w ilości 0,30 kg/m2 czystego asfaltu z zabezpieczeniem infrastruktury i elementów wyposażenia. Przyklejenie taśmy asfaltowej do krawężników, przykryw studni rewizyjnych, kratek ściekowych oraz spoin roboczych w-wy scieralnej (połączenie zimnego z gorącym).</t>
  </si>
  <si>
    <t>Mechaniczne ułożenie w-wy ścieralnej  o gr. 4 cm z masy grysowo-mastyksowej typu SMA dla KR4</t>
  </si>
  <si>
    <t>Wykonanie regulacji wysokościowej elementów żeliwnych istniejących kratek ściekowych jezdniowych do wymaganych rzędnych (1,5 cm poniżej płaszczyzny w-wy ścieralnej)</t>
  </si>
  <si>
    <t>Wykonanie regulacji wysokościowej  istniejącyh przykryw studni rewizyjnych (0,5 cm poniżej płaszczyzny w-wy ścieralnej)</t>
  </si>
  <si>
    <t>Wykonanie regulacji wysokościowej istniejącyh przykryw zaworów wodociągowych  (0,5 cm poniżej płaszczyzny w-wy ścieralnej)</t>
  </si>
  <si>
    <t>Wykonanie wymiany odwodnienia liniowego o szer. 150 mm na nowe z rusztem żeliwnym klasy D400 ( (usytuowanie wysokościowe: 0,5 cm poniżej płaszczyzny w-wy ścieralnej)</t>
  </si>
  <si>
    <t>Wykonanie wymiany progów zwalniających na nowe elementy</t>
  </si>
  <si>
    <t>Przygotowanie powierzchni oraz malowanie oznakowania poziomego cienkowarstwo wg projektu orgamizacji ruchu - linie segregacyjne podłużne: P-1c; P-6; P-7a oraz P-7b</t>
  </si>
  <si>
    <t>Przygotowanie powierzchni oraz malowanie oznakowania poziomego cienkowarstwo wg projektu orgamizacji ruchu - linie poprzeczne, strzałki i symbole: P-10; P-12; P-13; P-14; P-18; P-8a; 
P-8d, P-8g; P-8f oraz P-9b.</t>
  </si>
  <si>
    <t>Ogółem wartość robót netto</t>
  </si>
  <si>
    <t>Razem wartość robót brutto</t>
  </si>
  <si>
    <t>26.1</t>
  </si>
  <si>
    <t>26.2</t>
  </si>
  <si>
    <t>Wykonanie regulacji pionowej obudów urządzeń - kolczatek - do wymaganej rzędnej niwelety</t>
  </si>
  <si>
    <r>
      <rPr>
        <b/>
        <sz val="10"/>
        <rFont val="Arial CE"/>
        <family val="0"/>
      </rPr>
      <t xml:space="preserve">Wartość kory asfaltowej </t>
    </r>
    <r>
      <rPr>
        <sz val="10"/>
        <rFont val="Arial CE"/>
        <family val="0"/>
      </rPr>
      <t>uzyskanej z sfrezowania istniejącej nawierzchni z betonu asfaltowego pomniejszająca wartość robót.
17 481 m2 x 0,09 x 2,5 t/m3 x 95 % = 3 736,6 t
Uwaga: Materiał z rozbiórki - korę asfaltową - należy wycenić jako materiał budowlany nadający się do ponownego wbudowania jako górna w-wa podbudowy na innych zleceniach</t>
    </r>
  </si>
  <si>
    <t>Remont  nawierzchni bitumicznej dróg manewrowych i placów 
wraz z niezbędna infrastrukturą drogową na terenie Drogowego Przejścia Granicznego Korczowa w strefie odprawy samochodów ciężarowych na kierunku wjazdowym do RP</t>
  </si>
  <si>
    <t>netto</t>
  </si>
  <si>
    <t>podatek
VAT (23%)</t>
  </si>
  <si>
    <t>Ilość</t>
  </si>
  <si>
    <t>brutto</t>
  </si>
  <si>
    <t>jedno-
stka</t>
  </si>
  <si>
    <t>VI.</t>
  </si>
  <si>
    <t xml:space="preserve">Ogółem wartość kontraktu </t>
  </si>
  <si>
    <t>Ogółem wartość robót</t>
  </si>
  <si>
    <t>kpl</t>
  </si>
  <si>
    <t xml:space="preserve">Pomniejszenie o wartość kory asfaltowej uzyskanej z sfrezowania istniejącej nawierzchni z betonu asfaltowego </t>
  </si>
  <si>
    <t>TABELA  ELEMENTÓW  SCALONYCH</t>
  </si>
  <si>
    <t>WARTOŚĆ</t>
  </si>
  <si>
    <r>
      <t xml:space="preserve">       KOSZTORYS   OFERTOWY                   </t>
    </r>
    <r>
      <rPr>
        <b/>
        <i/>
        <sz val="18"/>
        <rFont val="Arial CE"/>
        <family val="0"/>
      </rPr>
      <t xml:space="preserve">  </t>
    </r>
    <r>
      <rPr>
        <b/>
        <i/>
        <sz val="10"/>
        <rFont val="Arial CE"/>
        <family val="0"/>
      </rPr>
      <t>Załącznik nr 2b do SWZ</t>
    </r>
  </si>
  <si>
    <t>Wartość netto</t>
  </si>
  <si>
    <t>cena jednostkowa netto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</si>
</sst>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8"/>
      <name val="Arial CE"/>
      <family val="2"/>
    </font>
    <font>
      <sz val="10"/>
      <color indexed="8"/>
      <name val="Arial CE"/>
      <family val="2"/>
    </font>
    <font>
      <b/>
      <sz val="10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b/>
      <sz val="12"/>
      <color indexed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2"/>
      <name val="Arial"/>
      <family val="2"/>
    </font>
    <font>
      <sz val="11"/>
      <name val="Arial Narrow"/>
      <family val="2"/>
    </font>
    <font>
      <b/>
      <i/>
      <sz val="18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ck"/>
      <bottom style="double"/>
    </border>
    <border>
      <left style="thin"/>
      <right style="double"/>
      <top style="thick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n"/>
      <top style="thick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34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31" borderId="9" applyNumberFormat="0" applyFon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6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0" xfId="0" applyFill="1" applyBorder="1" applyAlignment="1">
      <alignment horizontal="left" vertical="top" wrapText="1"/>
    </xf>
    <xf numFmtId="0" fontId="8" fillId="34" borderId="21" xfId="0" applyFont="1" applyFill="1" applyBorder="1" applyAlignment="1">
      <alignment vertical="center"/>
    </xf>
    <xf numFmtId="4" fontId="5" fillId="34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center" vertical="top"/>
    </xf>
    <xf numFmtId="4" fontId="0" fillId="0" borderId="20" xfId="0" applyNumberFormat="1" applyFont="1" applyBorder="1" applyAlignment="1">
      <alignment horizontal="center" vertical="top"/>
    </xf>
    <xf numFmtId="4" fontId="0" fillId="0" borderId="24" xfId="0" applyNumberFormat="1" applyFont="1" applyBorder="1" applyAlignment="1">
      <alignment horizontal="right" vertical="top"/>
    </xf>
    <xf numFmtId="0" fontId="0" fillId="0" borderId="25" xfId="0" applyFill="1" applyBorder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0" fontId="0" fillId="0" borderId="25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4" fontId="0" fillId="0" borderId="24" xfId="0" applyNumberFormat="1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28" xfId="0" applyFont="1" applyFill="1" applyBorder="1" applyAlignment="1">
      <alignment horizontal="left" vertical="top" wrapText="1"/>
    </xf>
    <xf numFmtId="0" fontId="0" fillId="0" borderId="28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4" fontId="0" fillId="0" borderId="28" xfId="0" applyNumberFormat="1" applyFont="1" applyBorder="1" applyAlignment="1">
      <alignment horizontal="center" vertical="top"/>
    </xf>
    <xf numFmtId="4" fontId="0" fillId="0" borderId="30" xfId="0" applyNumberFormat="1" applyFont="1" applyBorder="1" applyAlignment="1">
      <alignment horizontal="right" vertical="top"/>
    </xf>
    <xf numFmtId="0" fontId="0" fillId="0" borderId="31" xfId="0" applyFont="1" applyBorder="1" applyAlignment="1">
      <alignment horizontal="center" vertical="top"/>
    </xf>
    <xf numFmtId="4" fontId="0" fillId="0" borderId="31" xfId="0" applyNumberFormat="1" applyFont="1" applyBorder="1" applyAlignment="1">
      <alignment horizontal="center" vertical="top"/>
    </xf>
    <xf numFmtId="4" fontId="0" fillId="0" borderId="32" xfId="0" applyNumberFormat="1" applyFont="1" applyBorder="1" applyAlignment="1">
      <alignment horizontal="right" vertical="top"/>
    </xf>
    <xf numFmtId="0" fontId="0" fillId="0" borderId="31" xfId="0" applyFont="1" applyFill="1" applyBorder="1" applyAlignment="1">
      <alignment horizontal="left" vertical="top" wrapText="1"/>
    </xf>
    <xf numFmtId="0" fontId="0" fillId="0" borderId="33" xfId="0" applyFont="1" applyBorder="1" applyAlignment="1">
      <alignment horizontal="center" vertical="top"/>
    </xf>
    <xf numFmtId="4" fontId="6" fillId="33" borderId="34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top"/>
    </xf>
    <xf numFmtId="4" fontId="0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36" xfId="0" applyFont="1" applyBorder="1" applyAlignment="1">
      <alignment horizontal="center" vertical="top"/>
    </xf>
    <xf numFmtId="0" fontId="0" fillId="0" borderId="37" xfId="0" applyFont="1" applyBorder="1" applyAlignment="1">
      <alignment horizontal="center" vertical="top"/>
    </xf>
    <xf numFmtId="0" fontId="0" fillId="0" borderId="38" xfId="0" applyFill="1" applyBorder="1" applyAlignment="1">
      <alignment vertical="center"/>
    </xf>
    <xf numFmtId="0" fontId="0" fillId="0" borderId="23" xfId="0" applyBorder="1" applyAlignment="1">
      <alignment horizontal="center" vertical="top"/>
    </xf>
    <xf numFmtId="0" fontId="9" fillId="0" borderId="20" xfId="0" applyFont="1" applyBorder="1" applyAlignment="1">
      <alignment horizontal="justify" vertical="center" wrapText="1"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41" xfId="0" applyNumberFormat="1" applyBorder="1" applyAlignment="1">
      <alignment horizontal="center" vertical="center"/>
    </xf>
    <xf numFmtId="0" fontId="13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top"/>
    </xf>
    <xf numFmtId="4" fontId="13" fillId="0" borderId="0" xfId="0" applyNumberFormat="1" applyFont="1" applyFill="1" applyAlignment="1">
      <alignment horizontal="center" vertical="top"/>
    </xf>
    <xf numFmtId="0" fontId="13" fillId="0" borderId="27" xfId="0" applyFont="1" applyFill="1" applyBorder="1" applyAlignment="1">
      <alignment horizontal="center" vertical="top"/>
    </xf>
    <xf numFmtId="0" fontId="13" fillId="0" borderId="28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4" fontId="13" fillId="0" borderId="28" xfId="0" applyNumberFormat="1" applyFont="1" applyFill="1" applyBorder="1" applyAlignment="1">
      <alignment horizontal="center" vertical="center"/>
    </xf>
    <xf numFmtId="4" fontId="13" fillId="0" borderId="29" xfId="0" applyNumberFormat="1" applyFont="1" applyFill="1" applyBorder="1" applyAlignment="1">
      <alignment horizontal="center" vertical="center"/>
    </xf>
    <xf numFmtId="4" fontId="13" fillId="0" borderId="30" xfId="0" applyNumberFormat="1" applyFont="1" applyFill="1" applyBorder="1" applyAlignment="1">
      <alignment horizontal="center" vertical="center"/>
    </xf>
    <xf numFmtId="4" fontId="6" fillId="0" borderId="43" xfId="0" applyNumberFormat="1" applyFont="1" applyFill="1" applyBorder="1" applyAlignment="1">
      <alignment horizontal="center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4" fontId="6" fillId="0" borderId="46" xfId="0" applyNumberFormat="1" applyFont="1" applyFill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/>
    </xf>
    <xf numFmtId="4" fontId="13" fillId="0" borderId="48" xfId="0" applyNumberFormat="1" applyFont="1" applyFill="1" applyBorder="1" applyAlignment="1">
      <alignment horizontal="center" vertical="center" wrapText="1"/>
    </xf>
    <xf numFmtId="4" fontId="13" fillId="0" borderId="26" xfId="0" applyNumberFormat="1" applyFont="1" applyFill="1" applyBorder="1" applyAlignment="1">
      <alignment horizontal="center" vertical="center" wrapText="1"/>
    </xf>
    <xf numFmtId="4" fontId="13" fillId="0" borderId="49" xfId="0" applyNumberFormat="1" applyFont="1" applyFill="1" applyBorder="1" applyAlignment="1">
      <alignment horizontal="center" vertical="center" wrapText="1"/>
    </xf>
    <xf numFmtId="4" fontId="13" fillId="0" borderId="43" xfId="0" applyNumberFormat="1" applyFont="1" applyFill="1" applyBorder="1" applyAlignment="1">
      <alignment horizontal="center" vertical="center"/>
    </xf>
    <xf numFmtId="4" fontId="13" fillId="0" borderId="45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1" xfId="0" applyNumberFormat="1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4" fontId="13" fillId="0" borderId="51" xfId="0" applyNumberFormat="1" applyFont="1" applyFill="1" applyBorder="1" applyAlignment="1">
      <alignment horizontal="center" vertical="center" wrapText="1"/>
    </xf>
    <xf numFmtId="4" fontId="13" fillId="0" borderId="52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top" wrapText="1"/>
    </xf>
    <xf numFmtId="4" fontId="11" fillId="34" borderId="51" xfId="0" applyNumberFormat="1" applyFont="1" applyFill="1" applyBorder="1" applyAlignment="1">
      <alignment horizontal="center" vertical="center"/>
    </xf>
    <xf numFmtId="4" fontId="14" fillId="34" borderId="49" xfId="0" applyNumberFormat="1" applyFont="1" applyFill="1" applyBorder="1" applyAlignment="1">
      <alignment horizontal="center" vertical="center" wrapText="1"/>
    </xf>
    <xf numFmtId="4" fontId="11" fillId="34" borderId="52" xfId="0" applyNumberFormat="1" applyFont="1" applyFill="1" applyBorder="1" applyAlignment="1">
      <alignment horizontal="center" vertical="center" wrapText="1"/>
    </xf>
    <xf numFmtId="4" fontId="17" fillId="34" borderId="21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right" vertical="center"/>
    </xf>
    <xf numFmtId="0" fontId="6" fillId="0" borderId="54" xfId="0" applyFont="1" applyFill="1" applyBorder="1" applyAlignment="1">
      <alignment horizontal="right" vertical="center"/>
    </xf>
    <xf numFmtId="0" fontId="6" fillId="0" borderId="55" xfId="0" applyFont="1" applyFill="1" applyBorder="1" applyAlignment="1">
      <alignment horizontal="right" vertical="center"/>
    </xf>
    <xf numFmtId="0" fontId="6" fillId="0" borderId="56" xfId="0" applyFont="1" applyFill="1" applyBorder="1" applyAlignment="1">
      <alignment horizontal="right" vertical="center"/>
    </xf>
    <xf numFmtId="0" fontId="6" fillId="0" borderId="57" xfId="0" applyFont="1" applyFill="1" applyBorder="1" applyAlignment="1">
      <alignment horizontal="right" vertical="center"/>
    </xf>
    <xf numFmtId="0" fontId="6" fillId="0" borderId="58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34" borderId="18" xfId="0" applyFont="1" applyFill="1" applyBorder="1" applyAlignment="1">
      <alignment horizontal="center" vertical="center"/>
    </xf>
    <xf numFmtId="0" fontId="8" fillId="34" borderId="59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60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2" fillId="34" borderId="60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 wrapText="1"/>
    </xf>
    <xf numFmtId="4" fontId="5" fillId="34" borderId="61" xfId="0" applyNumberFormat="1" applyFont="1" applyFill="1" applyBorder="1" applyAlignment="1">
      <alignment horizontal="center" vertical="center"/>
    </xf>
    <xf numFmtId="4" fontId="5" fillId="34" borderId="62" xfId="0" applyNumberFormat="1" applyFont="1" applyFill="1" applyBorder="1" applyAlignment="1">
      <alignment horizontal="center" vertical="center"/>
    </xf>
    <xf numFmtId="4" fontId="5" fillId="34" borderId="63" xfId="0" applyNumberFormat="1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left" vertical="center"/>
    </xf>
    <xf numFmtId="4" fontId="5" fillId="0" borderId="66" xfId="0" applyNumberFormat="1" applyFont="1" applyBorder="1" applyAlignment="1">
      <alignment horizontal="right" vertical="center"/>
    </xf>
    <xf numFmtId="4" fontId="5" fillId="0" borderId="67" xfId="0" applyNumberFormat="1" applyFont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4" fontId="7" fillId="0" borderId="26" xfId="0" applyNumberFormat="1" applyFont="1" applyBorder="1" applyAlignment="1">
      <alignment horizontal="right" vertical="center"/>
    </xf>
    <xf numFmtId="4" fontId="7" fillId="0" borderId="39" xfId="0" applyNumberFormat="1" applyFont="1" applyBorder="1" applyAlignment="1">
      <alignment horizontal="right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4" fontId="5" fillId="0" borderId="49" xfId="0" applyNumberFormat="1" applyFont="1" applyBorder="1" applyAlignment="1">
      <alignment horizontal="center" vertical="center"/>
    </xf>
    <xf numFmtId="4" fontId="5" fillId="0" borderId="73" xfId="0" applyNumberFormat="1" applyFont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/>
    </xf>
    <xf numFmtId="4" fontId="5" fillId="0" borderId="69" xfId="0" applyNumberFormat="1" applyFont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8.00390625" style="0" customWidth="1"/>
    <col min="2" max="2" width="57.875" style="0" customWidth="1"/>
    <col min="3" max="3" width="9.125" style="51" customWidth="1"/>
    <col min="4" max="4" width="7.375" style="0" customWidth="1"/>
    <col min="5" max="7" width="15.375" style="0" customWidth="1"/>
  </cols>
  <sheetData>
    <row r="1" spans="1:7" s="1" customFormat="1" ht="23.25">
      <c r="A1" s="115" t="s">
        <v>80</v>
      </c>
      <c r="B1" s="115"/>
      <c r="C1" s="115"/>
      <c r="D1" s="115"/>
      <c r="E1" s="115"/>
      <c r="F1" s="115"/>
      <c r="G1" s="115"/>
    </row>
    <row r="2" spans="1:7" s="1" customFormat="1" ht="51" customHeight="1">
      <c r="A2" s="116" t="s">
        <v>69</v>
      </c>
      <c r="B2" s="117"/>
      <c r="C2" s="117"/>
      <c r="D2" s="117"/>
      <c r="E2" s="117"/>
      <c r="F2" s="117"/>
      <c r="G2" s="117"/>
    </row>
    <row r="3" spans="5:7" ht="12.75" customHeight="1" thickBot="1">
      <c r="E3" s="2"/>
      <c r="F3" s="2"/>
      <c r="G3" s="2"/>
    </row>
    <row r="4" spans="5:7" ht="5.25" customHeight="1" hidden="1">
      <c r="E4" s="2"/>
      <c r="F4" s="2"/>
      <c r="G4" s="2"/>
    </row>
    <row r="5" spans="1:7" ht="17.25" customHeight="1" thickTop="1">
      <c r="A5" s="118" t="s">
        <v>0</v>
      </c>
      <c r="B5" s="120" t="s">
        <v>1</v>
      </c>
      <c r="C5" s="122" t="s">
        <v>72</v>
      </c>
      <c r="D5" s="124" t="s">
        <v>74</v>
      </c>
      <c r="E5" s="125" t="s">
        <v>81</v>
      </c>
      <c r="F5" s="126"/>
      <c r="G5" s="127"/>
    </row>
    <row r="6" spans="1:7" s="20" customFormat="1" ht="28.5" customHeight="1" thickBot="1">
      <c r="A6" s="119"/>
      <c r="B6" s="121"/>
      <c r="C6" s="123"/>
      <c r="D6" s="123"/>
      <c r="E6" s="105" t="s">
        <v>70</v>
      </c>
      <c r="F6" s="106" t="s">
        <v>71</v>
      </c>
      <c r="G6" s="107" t="s">
        <v>73</v>
      </c>
    </row>
    <row r="7" spans="1:7" s="4" customFormat="1" ht="14.25" thickBot="1" thickTop="1">
      <c r="A7" s="61">
        <v>1</v>
      </c>
      <c r="B7" s="62">
        <v>3</v>
      </c>
      <c r="C7" s="64">
        <v>4</v>
      </c>
      <c r="D7" s="62">
        <v>5</v>
      </c>
      <c r="E7" s="62">
        <v>6</v>
      </c>
      <c r="F7" s="79">
        <v>7</v>
      </c>
      <c r="G7" s="63">
        <v>8</v>
      </c>
    </row>
    <row r="8" spans="1:7" s="65" customFormat="1" ht="37.5" customHeight="1">
      <c r="A8" s="85" t="s">
        <v>6</v>
      </c>
      <c r="B8" s="86" t="s">
        <v>28</v>
      </c>
      <c r="C8" s="87">
        <v>827</v>
      </c>
      <c r="D8" s="88" t="s">
        <v>10</v>
      </c>
      <c r="E8" s="89">
        <f>+'Kosztorys inwest'!F7</f>
        <v>0</v>
      </c>
      <c r="F8" s="80">
        <f aca="true" t="shared" si="0" ref="F8:F13">ROUND(E8*0.23,2)</f>
        <v>0</v>
      </c>
      <c r="G8" s="90">
        <f>+E8+F8</f>
        <v>0</v>
      </c>
    </row>
    <row r="9" spans="1:7" s="97" customFormat="1" ht="37.5" customHeight="1">
      <c r="A9" s="91" t="s">
        <v>7</v>
      </c>
      <c r="B9" s="92" t="s">
        <v>13</v>
      </c>
      <c r="C9" s="93">
        <v>827</v>
      </c>
      <c r="D9" s="94" t="s">
        <v>10</v>
      </c>
      <c r="E9" s="95">
        <f>+'Kosztorys inwest'!F11</f>
        <v>0</v>
      </c>
      <c r="F9" s="81">
        <f t="shared" si="0"/>
        <v>0</v>
      </c>
      <c r="G9" s="96">
        <f aca="true" t="shared" si="1" ref="G9:G14">+E9+F9</f>
        <v>0</v>
      </c>
    </row>
    <row r="10" spans="1:7" s="97" customFormat="1" ht="37.5" customHeight="1">
      <c r="A10" s="91" t="s">
        <v>15</v>
      </c>
      <c r="B10" s="92" t="s">
        <v>14</v>
      </c>
      <c r="C10" s="93">
        <v>52</v>
      </c>
      <c r="D10" s="94" t="s">
        <v>10</v>
      </c>
      <c r="E10" s="95">
        <f>+'Kosztorys inwest'!F20</f>
        <v>0</v>
      </c>
      <c r="F10" s="81">
        <f t="shared" si="0"/>
        <v>0</v>
      </c>
      <c r="G10" s="96">
        <f t="shared" si="1"/>
        <v>0</v>
      </c>
    </row>
    <row r="11" spans="1:7" s="97" customFormat="1" ht="37.5" customHeight="1">
      <c r="A11" s="91" t="s">
        <v>17</v>
      </c>
      <c r="B11" s="92" t="s">
        <v>16</v>
      </c>
      <c r="C11" s="93">
        <f>14678+2693+110</f>
        <v>17481</v>
      </c>
      <c r="D11" s="94" t="s">
        <v>4</v>
      </c>
      <c r="E11" s="95">
        <f>+'Kosztorys inwest'!F29</f>
        <v>0</v>
      </c>
      <c r="F11" s="81">
        <f t="shared" si="0"/>
        <v>0</v>
      </c>
      <c r="G11" s="96">
        <f t="shared" si="1"/>
        <v>0</v>
      </c>
    </row>
    <row r="12" spans="1:7" s="97" customFormat="1" ht="37.5" customHeight="1">
      <c r="A12" s="91" t="s">
        <v>20</v>
      </c>
      <c r="B12" s="92" t="s">
        <v>22</v>
      </c>
      <c r="C12" s="93">
        <v>91</v>
      </c>
      <c r="D12" s="95" t="s">
        <v>21</v>
      </c>
      <c r="E12" s="95">
        <f>+'Kosztorys inwest'!F47</f>
        <v>0</v>
      </c>
      <c r="F12" s="81">
        <f t="shared" si="0"/>
        <v>0</v>
      </c>
      <c r="G12" s="96">
        <f t="shared" si="1"/>
        <v>0</v>
      </c>
    </row>
    <row r="13" spans="1:7" s="97" customFormat="1" ht="37.5" customHeight="1" thickBot="1">
      <c r="A13" s="98" t="s">
        <v>75</v>
      </c>
      <c r="B13" s="99" t="s">
        <v>18</v>
      </c>
      <c r="C13" s="100">
        <v>1</v>
      </c>
      <c r="D13" s="101" t="s">
        <v>78</v>
      </c>
      <c r="E13" s="102">
        <f>+'Kosztorys inwest'!F56</f>
        <v>0</v>
      </c>
      <c r="F13" s="82">
        <f t="shared" si="0"/>
        <v>0</v>
      </c>
      <c r="G13" s="103">
        <f t="shared" si="1"/>
        <v>0</v>
      </c>
    </row>
    <row r="14" spans="1:7" s="66" customFormat="1" ht="27.75" customHeight="1" thickBot="1" thickTop="1">
      <c r="A14" s="109" t="s">
        <v>77</v>
      </c>
      <c r="B14" s="110"/>
      <c r="C14" s="110"/>
      <c r="D14" s="111"/>
      <c r="E14" s="75">
        <f>SUM(E8:E13)</f>
        <v>0</v>
      </c>
      <c r="F14" s="83">
        <f>SUM(F8:F13)</f>
        <v>0</v>
      </c>
      <c r="G14" s="76">
        <f t="shared" si="1"/>
        <v>0</v>
      </c>
    </row>
    <row r="15" spans="1:9" s="67" customFormat="1" ht="38.25" customHeight="1" thickBot="1" thickTop="1">
      <c r="A15" s="69"/>
      <c r="B15" s="104" t="s">
        <v>79</v>
      </c>
      <c r="C15" s="70">
        <f>+'Kosztorys inwest'!D63</f>
        <v>3736.6</v>
      </c>
      <c r="D15" s="71" t="s">
        <v>5</v>
      </c>
      <c r="E15" s="72">
        <f>+'Kosztorys inwest'!F63</f>
        <v>0</v>
      </c>
      <c r="F15" s="73">
        <f>ROUND(E15*0.23,2)</f>
        <v>0</v>
      </c>
      <c r="G15" s="74">
        <f>+E15+F15</f>
        <v>0</v>
      </c>
      <c r="I15" s="68"/>
    </row>
    <row r="16" spans="1:7" s="66" customFormat="1" ht="31.5" customHeight="1" thickBot="1" thickTop="1">
      <c r="A16" s="112" t="s">
        <v>76</v>
      </c>
      <c r="B16" s="113"/>
      <c r="C16" s="113"/>
      <c r="D16" s="114"/>
      <c r="E16" s="77">
        <f>SUM(E8:E13)+E15</f>
        <v>0</v>
      </c>
      <c r="F16" s="84">
        <f>SUM(F8:F13)+F15</f>
        <v>0</v>
      </c>
      <c r="G16" s="78">
        <f>SUM(G8:G13)+G15</f>
        <v>0</v>
      </c>
    </row>
    <row r="17" ht="13.5" thickTop="1"/>
  </sheetData>
  <sheetProtection/>
  <mergeCells count="9">
    <mergeCell ref="A14:D14"/>
    <mergeCell ref="A16:D16"/>
    <mergeCell ref="A1:G1"/>
    <mergeCell ref="A2:G2"/>
    <mergeCell ref="A5:A6"/>
    <mergeCell ref="B5:B6"/>
    <mergeCell ref="C5:C6"/>
    <mergeCell ref="D5:D6"/>
    <mergeCell ref="E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view="pageBreakPreview" zoomScale="115" zoomScaleNormal="130" zoomScaleSheetLayoutView="115" zoomScalePageLayoutView="0" workbookViewId="0" topLeftCell="A1">
      <selection activeCell="E66" sqref="E66:F66"/>
    </sheetView>
  </sheetViews>
  <sheetFormatPr defaultColWidth="9.00390625" defaultRowHeight="12.75"/>
  <cols>
    <col min="1" max="1" width="3.875" style="0" customWidth="1"/>
    <col min="2" max="2" width="56.00390625" style="0" customWidth="1"/>
    <col min="3" max="3" width="7.375" style="0" customWidth="1"/>
    <col min="4" max="4" width="7.25390625" style="0" customWidth="1"/>
    <col min="5" max="5" width="8.125" style="2" customWidth="1"/>
    <col min="6" max="6" width="17.375" style="2" customWidth="1"/>
  </cols>
  <sheetData>
    <row r="1" spans="1:6" s="1" customFormat="1" ht="44.25" customHeight="1">
      <c r="A1" s="115" t="s">
        <v>82</v>
      </c>
      <c r="B1" s="115"/>
      <c r="C1" s="115"/>
      <c r="D1" s="115"/>
      <c r="E1" s="115"/>
      <c r="F1" s="115"/>
    </row>
    <row r="2" spans="1:6" s="1" customFormat="1" ht="51" customHeight="1">
      <c r="A2" s="116" t="s">
        <v>69</v>
      </c>
      <c r="B2" s="117"/>
      <c r="C2" s="117"/>
      <c r="D2" s="117"/>
      <c r="E2" s="117"/>
      <c r="F2" s="117"/>
    </row>
    <row r="3" ht="12.75" customHeight="1" thickBot="1"/>
    <row r="4" ht="5.25" customHeight="1" hidden="1"/>
    <row r="5" spans="1:6" s="20" customFormat="1" ht="36.75" customHeight="1" thickBot="1" thickTop="1">
      <c r="A5" s="17" t="s">
        <v>0</v>
      </c>
      <c r="B5" s="18" t="s">
        <v>1</v>
      </c>
      <c r="C5" s="19" t="s">
        <v>2</v>
      </c>
      <c r="D5" s="22" t="s">
        <v>3</v>
      </c>
      <c r="E5" s="108" t="s">
        <v>84</v>
      </c>
      <c r="F5" s="23" t="s">
        <v>83</v>
      </c>
    </row>
    <row r="6" spans="1:6" s="4" customFormat="1" ht="13.5" thickBot="1">
      <c r="A6" s="9">
        <v>1</v>
      </c>
      <c r="B6" s="3">
        <v>3</v>
      </c>
      <c r="C6" s="3">
        <v>4</v>
      </c>
      <c r="D6" s="3">
        <v>5</v>
      </c>
      <c r="E6" s="3">
        <v>6</v>
      </c>
      <c r="F6" s="10">
        <v>7</v>
      </c>
    </row>
    <row r="7" spans="1:6" s="4" customFormat="1" ht="32.25" thickBot="1">
      <c r="A7" s="11" t="s">
        <v>6</v>
      </c>
      <c r="B7" s="48" t="s">
        <v>28</v>
      </c>
      <c r="C7" s="31">
        <v>827</v>
      </c>
      <c r="D7" s="7" t="s">
        <v>10</v>
      </c>
      <c r="E7" s="47"/>
      <c r="F7" s="12">
        <f>SUM(F9:F9)</f>
        <v>0</v>
      </c>
    </row>
    <row r="8" spans="1:6" s="4" customFormat="1" ht="5.25" customHeight="1">
      <c r="A8" s="30"/>
      <c r="B8" s="134"/>
      <c r="C8" s="134"/>
      <c r="D8" s="134"/>
      <c r="E8" s="134"/>
      <c r="F8" s="135"/>
    </row>
    <row r="9" spans="1:6" s="4" customFormat="1" ht="39" thickBot="1">
      <c r="A9" s="25">
        <v>1</v>
      </c>
      <c r="B9" s="26" t="s">
        <v>29</v>
      </c>
      <c r="C9" s="27" t="s">
        <v>30</v>
      </c>
      <c r="D9" s="27">
        <v>1.7481</v>
      </c>
      <c r="E9" s="28"/>
      <c r="F9" s="29">
        <f>ROUND(E9*D9,2)</f>
        <v>0</v>
      </c>
    </row>
    <row r="10" spans="1:6" s="4" customFormat="1" ht="13.5" thickBot="1">
      <c r="A10" s="30"/>
      <c r="B10" s="134"/>
      <c r="C10" s="134"/>
      <c r="D10" s="134"/>
      <c r="E10" s="134"/>
      <c r="F10" s="135"/>
    </row>
    <row r="11" spans="1:6" s="8" customFormat="1" ht="36.75" customHeight="1" thickBot="1">
      <c r="A11" s="11" t="s">
        <v>7</v>
      </c>
      <c r="B11" s="48" t="s">
        <v>13</v>
      </c>
      <c r="C11" s="31">
        <v>827</v>
      </c>
      <c r="D11" s="7" t="s">
        <v>10</v>
      </c>
      <c r="E11" s="47"/>
      <c r="F11" s="12">
        <f>SUM(F13:F19)</f>
        <v>0</v>
      </c>
    </row>
    <row r="12" spans="1:6" s="6" customFormat="1" ht="5.25" customHeight="1">
      <c r="A12" s="30"/>
      <c r="B12" s="132"/>
      <c r="C12" s="132"/>
      <c r="D12" s="132"/>
      <c r="E12" s="132"/>
      <c r="F12" s="133"/>
    </row>
    <row r="13" spans="1:6" s="5" customFormat="1" ht="40.5" customHeight="1">
      <c r="A13" s="25">
        <v>2</v>
      </c>
      <c r="B13" s="26" t="s">
        <v>11</v>
      </c>
      <c r="C13" s="27" t="s">
        <v>10</v>
      </c>
      <c r="D13" s="27">
        <f>1*C11</f>
        <v>827</v>
      </c>
      <c r="E13" s="28"/>
      <c r="F13" s="29"/>
    </row>
    <row r="14" spans="1:6" s="5" customFormat="1" ht="40.5" customHeight="1">
      <c r="A14" s="25">
        <v>3</v>
      </c>
      <c r="B14" s="26" t="s">
        <v>23</v>
      </c>
      <c r="C14" s="27" t="s">
        <v>4</v>
      </c>
      <c r="D14" s="27">
        <f>0.2*C11</f>
        <v>165.4</v>
      </c>
      <c r="E14" s="28"/>
      <c r="F14" s="29">
        <f aca="true" t="shared" si="0" ref="F14:F19">ROUND(E14*D14,2)</f>
        <v>0</v>
      </c>
    </row>
    <row r="15" spans="1:6" s="5" customFormat="1" ht="69.75" customHeight="1">
      <c r="A15" s="25">
        <v>4</v>
      </c>
      <c r="B15" s="26" t="s">
        <v>25</v>
      </c>
      <c r="C15" s="27" t="s">
        <v>4</v>
      </c>
      <c r="D15" s="27">
        <f>0.3*C11</f>
        <v>248.1</v>
      </c>
      <c r="E15" s="28"/>
      <c r="F15" s="29">
        <f t="shared" si="0"/>
        <v>0</v>
      </c>
    </row>
    <row r="16" spans="1:6" s="5" customFormat="1" ht="54" customHeight="1">
      <c r="A16" s="25">
        <v>5</v>
      </c>
      <c r="B16" s="26" t="s">
        <v>26</v>
      </c>
      <c r="C16" s="27" t="s">
        <v>4</v>
      </c>
      <c r="D16" s="27">
        <f>0.1*C11</f>
        <v>82.7</v>
      </c>
      <c r="E16" s="28"/>
      <c r="F16" s="29">
        <f t="shared" si="0"/>
        <v>0</v>
      </c>
    </row>
    <row r="17" spans="1:6" s="24" customFormat="1" ht="28.5" customHeight="1">
      <c r="A17" s="25">
        <v>6</v>
      </c>
      <c r="B17" s="26" t="s">
        <v>32</v>
      </c>
      <c r="C17" s="33" t="s">
        <v>4</v>
      </c>
      <c r="D17" s="34">
        <f>ROUND(0.65*C11,1)</f>
        <v>537.6</v>
      </c>
      <c r="E17" s="28"/>
      <c r="F17" s="29">
        <f t="shared" si="0"/>
        <v>0</v>
      </c>
    </row>
    <row r="18" spans="1:6" s="24" customFormat="1" ht="54" customHeight="1">
      <c r="A18" s="25">
        <v>7</v>
      </c>
      <c r="B18" s="37" t="s">
        <v>24</v>
      </c>
      <c r="C18" s="38" t="s">
        <v>12</v>
      </c>
      <c r="D18" s="39">
        <f>1*C11</f>
        <v>827</v>
      </c>
      <c r="E18" s="40"/>
      <c r="F18" s="41">
        <f t="shared" si="0"/>
        <v>0</v>
      </c>
    </row>
    <row r="19" spans="1:6" s="24" customFormat="1" ht="56.25" customHeight="1" thickBot="1">
      <c r="A19" s="25">
        <v>8</v>
      </c>
      <c r="B19" s="45" t="s">
        <v>27</v>
      </c>
      <c r="C19" s="46" t="s">
        <v>4</v>
      </c>
      <c r="D19" s="42">
        <f>0.2*C11</f>
        <v>165.4</v>
      </c>
      <c r="E19" s="43"/>
      <c r="F19" s="44">
        <f t="shared" si="0"/>
        <v>0</v>
      </c>
    </row>
    <row r="20" spans="1:6" s="8" customFormat="1" ht="36.75" customHeight="1" thickBot="1">
      <c r="A20" s="11" t="s">
        <v>15</v>
      </c>
      <c r="B20" s="48" t="s">
        <v>14</v>
      </c>
      <c r="C20" s="31">
        <v>52</v>
      </c>
      <c r="D20" s="7" t="s">
        <v>10</v>
      </c>
      <c r="E20" s="47"/>
      <c r="F20" s="12">
        <f>SUM(F22:F27)</f>
        <v>0</v>
      </c>
    </row>
    <row r="21" spans="1:6" s="6" customFormat="1" ht="5.25" customHeight="1">
      <c r="A21" s="30"/>
      <c r="B21" s="132"/>
      <c r="C21" s="132"/>
      <c r="D21" s="132"/>
      <c r="E21" s="132"/>
      <c r="F21" s="133"/>
    </row>
    <row r="22" spans="1:8" s="5" customFormat="1" ht="40.5" customHeight="1">
      <c r="A22" s="25">
        <v>9</v>
      </c>
      <c r="B22" s="26" t="s">
        <v>33</v>
      </c>
      <c r="C22" s="27" t="s">
        <v>4</v>
      </c>
      <c r="D22" s="27">
        <f>0.5*C20</f>
        <v>26</v>
      </c>
      <c r="E22" s="28"/>
      <c r="F22" s="29">
        <f aca="true" t="shared" si="1" ref="F22:F27">ROUND(E22*D22,2)</f>
        <v>0</v>
      </c>
      <c r="H22" s="49"/>
    </row>
    <row r="23" spans="1:6" s="5" customFormat="1" ht="69" customHeight="1">
      <c r="A23" s="25">
        <v>10</v>
      </c>
      <c r="B23" s="26" t="s">
        <v>47</v>
      </c>
      <c r="C23" s="27" t="s">
        <v>4</v>
      </c>
      <c r="D23" s="27">
        <f>0.35*C20</f>
        <v>18.2</v>
      </c>
      <c r="E23" s="28"/>
      <c r="F23" s="29">
        <f t="shared" si="1"/>
        <v>0</v>
      </c>
    </row>
    <row r="24" spans="1:6" s="5" customFormat="1" ht="54" customHeight="1">
      <c r="A24" s="25">
        <v>11</v>
      </c>
      <c r="B24" s="26" t="s">
        <v>31</v>
      </c>
      <c r="C24" s="27" t="s">
        <v>4</v>
      </c>
      <c r="D24" s="27">
        <f>0.1*C20</f>
        <v>5.2</v>
      </c>
      <c r="E24" s="28"/>
      <c r="F24" s="29">
        <f t="shared" si="1"/>
        <v>0</v>
      </c>
    </row>
    <row r="25" spans="1:6" s="24" customFormat="1" ht="36.75" customHeight="1">
      <c r="A25" s="32">
        <v>12</v>
      </c>
      <c r="B25" s="26" t="s">
        <v>34</v>
      </c>
      <c r="C25" s="33" t="s">
        <v>4</v>
      </c>
      <c r="D25" s="34">
        <f>0.95*C20</f>
        <v>49.4</v>
      </c>
      <c r="E25" s="28"/>
      <c r="F25" s="29">
        <f t="shared" si="1"/>
        <v>0</v>
      </c>
    </row>
    <row r="26" spans="1:6" s="24" customFormat="1" ht="56.25" customHeight="1">
      <c r="A26" s="36">
        <v>13</v>
      </c>
      <c r="B26" s="37" t="s">
        <v>35</v>
      </c>
      <c r="C26" s="38" t="s">
        <v>12</v>
      </c>
      <c r="D26" s="39">
        <f>1*C20</f>
        <v>52</v>
      </c>
      <c r="E26" s="40"/>
      <c r="F26" s="41">
        <f t="shared" si="1"/>
        <v>0</v>
      </c>
    </row>
    <row r="27" spans="1:6" s="24" customFormat="1" ht="44.25" customHeight="1">
      <c r="A27" s="52">
        <v>14</v>
      </c>
      <c r="B27" s="37" t="s">
        <v>36</v>
      </c>
      <c r="C27" s="53" t="s">
        <v>4</v>
      </c>
      <c r="D27" s="38">
        <f>0.5*C20</f>
        <v>26</v>
      </c>
      <c r="E27" s="40"/>
      <c r="F27" s="41">
        <f t="shared" si="1"/>
        <v>0</v>
      </c>
    </row>
    <row r="28" spans="1:6" s="6" customFormat="1" ht="16.5" customHeight="1" thickBot="1">
      <c r="A28" s="54"/>
      <c r="B28" s="128"/>
      <c r="C28" s="128"/>
      <c r="D28" s="128"/>
      <c r="E28" s="128"/>
      <c r="F28" s="129"/>
    </row>
    <row r="29" spans="1:6" s="8" customFormat="1" ht="36.75" customHeight="1" thickBot="1">
      <c r="A29" s="11" t="s">
        <v>17</v>
      </c>
      <c r="B29" s="48" t="s">
        <v>16</v>
      </c>
      <c r="C29" s="31">
        <f>14678+2693+110</f>
        <v>17481</v>
      </c>
      <c r="D29" s="7" t="s">
        <v>4</v>
      </c>
      <c r="E29" s="47"/>
      <c r="F29" s="12">
        <f>SUM(F31:F45)</f>
        <v>0</v>
      </c>
    </row>
    <row r="30" spans="1:6" s="6" customFormat="1" ht="5.25" customHeight="1">
      <c r="A30" s="30"/>
      <c r="B30" s="132"/>
      <c r="C30" s="132"/>
      <c r="D30" s="132"/>
      <c r="E30" s="132"/>
      <c r="F30" s="133"/>
    </row>
    <row r="31" spans="1:8" s="5" customFormat="1" ht="80.25" customHeight="1">
      <c r="A31" s="55">
        <v>15</v>
      </c>
      <c r="B31" s="21" t="s">
        <v>37</v>
      </c>
      <c r="C31" s="33" t="s">
        <v>4</v>
      </c>
      <c r="D31" s="33">
        <f>1*C29</f>
        <v>17481</v>
      </c>
      <c r="E31" s="28"/>
      <c r="F31" s="35">
        <f>ROUND(D31*E31,2)</f>
        <v>0</v>
      </c>
      <c r="H31" s="49"/>
    </row>
    <row r="32" spans="1:6" ht="12.75">
      <c r="A32" s="57"/>
      <c r="B32" s="58"/>
      <c r="C32" s="58"/>
      <c r="D32" s="58"/>
      <c r="E32" s="59"/>
      <c r="F32" s="60"/>
    </row>
    <row r="33" spans="1:8" s="5" customFormat="1" ht="69" customHeight="1">
      <c r="A33" s="55" t="s">
        <v>38</v>
      </c>
      <c r="B33" s="56" t="s">
        <v>48</v>
      </c>
      <c r="C33" s="33" t="s">
        <v>4</v>
      </c>
      <c r="D33" s="33">
        <v>12</v>
      </c>
      <c r="E33" s="28"/>
      <c r="F33" s="29">
        <f>ROUND(E33*D33,2)</f>
        <v>0</v>
      </c>
      <c r="H33" s="49"/>
    </row>
    <row r="34" spans="1:8" s="5" customFormat="1" ht="44.25" customHeight="1">
      <c r="A34" s="55" t="s">
        <v>39</v>
      </c>
      <c r="B34" s="56" t="s">
        <v>43</v>
      </c>
      <c r="C34" s="33" t="s">
        <v>4</v>
      </c>
      <c r="D34" s="33">
        <v>10</v>
      </c>
      <c r="E34" s="28"/>
      <c r="F34" s="29">
        <f>ROUND(E34*D34,2)</f>
        <v>0</v>
      </c>
      <c r="H34" s="49"/>
    </row>
    <row r="35" spans="1:8" s="5" customFormat="1" ht="45.75" customHeight="1">
      <c r="A35" s="55" t="s">
        <v>40</v>
      </c>
      <c r="B35" s="56" t="s">
        <v>44</v>
      </c>
      <c r="C35" s="33" t="s">
        <v>4</v>
      </c>
      <c r="D35" s="33">
        <v>10</v>
      </c>
      <c r="E35" s="28"/>
      <c r="F35" s="29">
        <f>ROUND(E35*D35,2)</f>
        <v>0</v>
      </c>
      <c r="H35" s="49"/>
    </row>
    <row r="36" spans="1:8" s="5" customFormat="1" ht="46.5" customHeight="1">
      <c r="A36" s="55" t="s">
        <v>42</v>
      </c>
      <c r="B36" s="56" t="s">
        <v>45</v>
      </c>
      <c r="C36" s="33" t="s">
        <v>4</v>
      </c>
      <c r="D36" s="33">
        <v>12</v>
      </c>
      <c r="E36" s="28"/>
      <c r="F36" s="29">
        <f>ROUND(E36*D36,2)</f>
        <v>0</v>
      </c>
      <c r="H36" s="49"/>
    </row>
    <row r="37" spans="1:8" s="5" customFormat="1" ht="27.75" customHeight="1">
      <c r="A37" s="55" t="s">
        <v>41</v>
      </c>
      <c r="B37" s="56" t="s">
        <v>46</v>
      </c>
      <c r="C37" s="33" t="s">
        <v>4</v>
      </c>
      <c r="D37" s="33">
        <v>14.3</v>
      </c>
      <c r="E37" s="28"/>
      <c r="F37" s="29">
        <f>ROUND(E37*D37,2)</f>
        <v>0</v>
      </c>
      <c r="H37" s="49"/>
    </row>
    <row r="38" spans="1:6" ht="12.75">
      <c r="A38" s="57"/>
      <c r="B38" s="58"/>
      <c r="C38" s="58"/>
      <c r="D38" s="58"/>
      <c r="E38" s="59"/>
      <c r="F38" s="60"/>
    </row>
    <row r="39" spans="1:6" s="24" customFormat="1" ht="40.5" customHeight="1">
      <c r="A39" s="32">
        <v>16</v>
      </c>
      <c r="B39" s="26" t="s">
        <v>49</v>
      </c>
      <c r="C39" s="33" t="s">
        <v>4</v>
      </c>
      <c r="D39" s="34">
        <f>+C29</f>
        <v>17481</v>
      </c>
      <c r="E39" s="28"/>
      <c r="F39" s="29">
        <f aca="true" t="shared" si="2" ref="F39:F45">ROUND(E39*D39,2)</f>
        <v>0</v>
      </c>
    </row>
    <row r="40" spans="1:6" s="24" customFormat="1" ht="51.75" customHeight="1">
      <c r="A40" s="32">
        <v>17</v>
      </c>
      <c r="B40" s="26" t="s">
        <v>50</v>
      </c>
      <c r="C40" s="33" t="s">
        <v>4</v>
      </c>
      <c r="D40" s="34">
        <f>+C29</f>
        <v>17481</v>
      </c>
      <c r="E40" s="28"/>
      <c r="F40" s="29">
        <f t="shared" si="2"/>
        <v>0</v>
      </c>
    </row>
    <row r="41" spans="1:6" s="24" customFormat="1" ht="79.5" customHeight="1">
      <c r="A41" s="32">
        <v>18</v>
      </c>
      <c r="B41" s="26" t="s">
        <v>51</v>
      </c>
      <c r="C41" s="33" t="s">
        <v>4</v>
      </c>
      <c r="D41" s="34">
        <f>+C29</f>
        <v>17481</v>
      </c>
      <c r="E41" s="28"/>
      <c r="F41" s="29">
        <f t="shared" si="2"/>
        <v>0</v>
      </c>
    </row>
    <row r="42" spans="1:6" s="24" customFormat="1" ht="42.75" customHeight="1">
      <c r="A42" s="32">
        <v>19</v>
      </c>
      <c r="B42" s="26" t="s">
        <v>53</v>
      </c>
      <c r="C42" s="33" t="s">
        <v>4</v>
      </c>
      <c r="D42" s="34">
        <f>+D41</f>
        <v>17481</v>
      </c>
      <c r="E42" s="28"/>
      <c r="F42" s="29">
        <f t="shared" si="2"/>
        <v>0</v>
      </c>
    </row>
    <row r="43" spans="1:6" s="24" customFormat="1" ht="30" customHeight="1">
      <c r="A43" s="32">
        <v>20</v>
      </c>
      <c r="B43" s="26" t="s">
        <v>52</v>
      </c>
      <c r="C43" s="33" t="s">
        <v>4</v>
      </c>
      <c r="D43" s="34">
        <f>+C29</f>
        <v>17481</v>
      </c>
      <c r="E43" s="28"/>
      <c r="F43" s="29">
        <f t="shared" si="2"/>
        <v>0</v>
      </c>
    </row>
    <row r="44" spans="1:6" s="24" customFormat="1" ht="77.25" customHeight="1">
      <c r="A44" s="32">
        <v>21</v>
      </c>
      <c r="B44" s="26" t="s">
        <v>54</v>
      </c>
      <c r="C44" s="33" t="s">
        <v>4</v>
      </c>
      <c r="D44" s="34">
        <f>+C29</f>
        <v>17481</v>
      </c>
      <c r="E44" s="28"/>
      <c r="F44" s="29">
        <f t="shared" si="2"/>
        <v>0</v>
      </c>
    </row>
    <row r="45" spans="1:6" s="24" customFormat="1" ht="27" customHeight="1">
      <c r="A45" s="32">
        <v>22</v>
      </c>
      <c r="B45" s="26" t="s">
        <v>55</v>
      </c>
      <c r="C45" s="33" t="s">
        <v>4</v>
      </c>
      <c r="D45" s="34">
        <f>+C29</f>
        <v>17481</v>
      </c>
      <c r="E45" s="28"/>
      <c r="F45" s="29">
        <f t="shared" si="2"/>
        <v>0</v>
      </c>
    </row>
    <row r="46" spans="1:6" s="6" customFormat="1" ht="16.5" customHeight="1" thickBot="1">
      <c r="A46" s="54"/>
      <c r="B46" s="128"/>
      <c r="C46" s="128"/>
      <c r="D46" s="128"/>
      <c r="E46" s="128"/>
      <c r="F46" s="129"/>
    </row>
    <row r="47" spans="1:6" s="8" customFormat="1" ht="36.75" customHeight="1" thickBot="1">
      <c r="A47" s="11" t="s">
        <v>20</v>
      </c>
      <c r="B47" s="48" t="s">
        <v>22</v>
      </c>
      <c r="C47" s="47"/>
      <c r="D47" s="47"/>
      <c r="E47" s="47"/>
      <c r="F47" s="12">
        <f>SUM(F49:F54)</f>
        <v>0</v>
      </c>
    </row>
    <row r="48" spans="1:6" s="6" customFormat="1" ht="5.25" customHeight="1">
      <c r="A48" s="30"/>
      <c r="B48" s="132"/>
      <c r="C48" s="132"/>
      <c r="D48" s="132"/>
      <c r="E48" s="132"/>
      <c r="F48" s="133"/>
    </row>
    <row r="49" spans="1:9" s="24" customFormat="1" ht="44.25" customHeight="1">
      <c r="A49" s="32">
        <v>23</v>
      </c>
      <c r="B49" s="26" t="s">
        <v>56</v>
      </c>
      <c r="C49" s="33" t="s">
        <v>21</v>
      </c>
      <c r="D49" s="34">
        <v>25</v>
      </c>
      <c r="E49" s="28"/>
      <c r="F49" s="35">
        <f aca="true" t="shared" si="3" ref="F49:F54">ROUND(D49*E49,2)</f>
        <v>0</v>
      </c>
      <c r="H49" s="50"/>
      <c r="I49" s="24" t="s">
        <v>9</v>
      </c>
    </row>
    <row r="50" spans="1:8" s="24" customFormat="1" ht="35.25" customHeight="1">
      <c r="A50" s="32">
        <v>24</v>
      </c>
      <c r="B50" s="26" t="s">
        <v>57</v>
      </c>
      <c r="C50" s="33" t="s">
        <v>21</v>
      </c>
      <c r="D50" s="34">
        <v>19</v>
      </c>
      <c r="E50" s="28"/>
      <c r="F50" s="35">
        <f t="shared" si="3"/>
        <v>0</v>
      </c>
      <c r="H50" s="50"/>
    </row>
    <row r="51" spans="1:8" s="24" customFormat="1" ht="35.25" customHeight="1">
      <c r="A51" s="32">
        <v>25</v>
      </c>
      <c r="B51" s="26" t="s">
        <v>58</v>
      </c>
      <c r="C51" s="33" t="s">
        <v>21</v>
      </c>
      <c r="D51" s="34">
        <v>1</v>
      </c>
      <c r="E51" s="28"/>
      <c r="F51" s="35">
        <f t="shared" si="3"/>
        <v>0</v>
      </c>
      <c r="H51" s="50"/>
    </row>
    <row r="52" spans="1:8" s="24" customFormat="1" ht="41.25" customHeight="1">
      <c r="A52" s="32" t="s">
        <v>65</v>
      </c>
      <c r="B52" s="26" t="s">
        <v>59</v>
      </c>
      <c r="C52" s="33" t="s">
        <v>10</v>
      </c>
      <c r="D52" s="34">
        <v>25</v>
      </c>
      <c r="E52" s="28"/>
      <c r="F52" s="35">
        <f t="shared" si="3"/>
        <v>0</v>
      </c>
      <c r="H52" s="50"/>
    </row>
    <row r="53" spans="1:8" s="24" customFormat="1" ht="30.75" customHeight="1">
      <c r="A53" s="32" t="s">
        <v>66</v>
      </c>
      <c r="B53" s="26" t="s">
        <v>67</v>
      </c>
      <c r="C53" s="33" t="s">
        <v>10</v>
      </c>
      <c r="D53" s="34">
        <v>17</v>
      </c>
      <c r="E53" s="28"/>
      <c r="F53" s="35">
        <f t="shared" si="3"/>
        <v>0</v>
      </c>
      <c r="H53" s="50"/>
    </row>
    <row r="54" spans="1:6" s="24" customFormat="1" ht="35.25" customHeight="1">
      <c r="A54" s="32">
        <v>27</v>
      </c>
      <c r="B54" s="26" t="s">
        <v>60</v>
      </c>
      <c r="C54" s="33" t="s">
        <v>10</v>
      </c>
      <c r="D54" s="34">
        <v>21</v>
      </c>
      <c r="E54" s="28"/>
      <c r="F54" s="35">
        <f t="shared" si="3"/>
        <v>0</v>
      </c>
    </row>
    <row r="55" spans="1:6" s="6" customFormat="1" ht="16.5" customHeight="1" thickBot="1">
      <c r="A55" s="54"/>
      <c r="B55" s="128"/>
      <c r="C55" s="128"/>
      <c r="D55" s="128"/>
      <c r="E55" s="128"/>
      <c r="F55" s="129"/>
    </row>
    <row r="56" spans="1:6" s="8" customFormat="1" ht="36.75" customHeight="1" thickBot="1">
      <c r="A56" s="11" t="s">
        <v>75</v>
      </c>
      <c r="B56" s="48" t="s">
        <v>18</v>
      </c>
      <c r="C56" s="31">
        <f>+D58+D59</f>
        <v>1584.1</v>
      </c>
      <c r="D56" s="7" t="s">
        <v>4</v>
      </c>
      <c r="E56" s="47"/>
      <c r="F56" s="12">
        <f>SUM(F58:F59)</f>
        <v>0</v>
      </c>
    </row>
    <row r="57" spans="1:6" s="6" customFormat="1" ht="5.25" customHeight="1">
      <c r="A57" s="30"/>
      <c r="B57" s="132"/>
      <c r="C57" s="132"/>
      <c r="D57" s="132"/>
      <c r="E57" s="132"/>
      <c r="F57" s="133"/>
    </row>
    <row r="58" spans="1:8" s="24" customFormat="1" ht="56.25" customHeight="1">
      <c r="A58" s="32">
        <v>28</v>
      </c>
      <c r="B58" s="26" t="s">
        <v>61</v>
      </c>
      <c r="C58" s="33" t="s">
        <v>4</v>
      </c>
      <c r="D58" s="34">
        <f>823.6-228.8</f>
        <v>594.8</v>
      </c>
      <c r="E58" s="28"/>
      <c r="F58" s="35">
        <f>ROUND(D58*E58,2)</f>
        <v>0</v>
      </c>
      <c r="H58" s="50"/>
    </row>
    <row r="59" spans="1:6" s="24" customFormat="1" ht="68.25" customHeight="1">
      <c r="A59" s="32">
        <v>29</v>
      </c>
      <c r="B59" s="26" t="s">
        <v>62</v>
      </c>
      <c r="C59" s="33" t="s">
        <v>4</v>
      </c>
      <c r="D59" s="34">
        <f>1584.1-'Kosztorys inwest'!D58</f>
        <v>989.3</v>
      </c>
      <c r="E59" s="28"/>
      <c r="F59" s="35">
        <f>ROUND(D59*E59,2)</f>
        <v>0</v>
      </c>
    </row>
    <row r="60" spans="1:6" s="6" customFormat="1" ht="16.5" customHeight="1" thickBot="1">
      <c r="A60" s="54"/>
      <c r="B60" s="128"/>
      <c r="C60" s="128"/>
      <c r="D60" s="128"/>
      <c r="E60" s="128"/>
      <c r="F60" s="129"/>
    </row>
    <row r="61" spans="1:6" s="13" customFormat="1" ht="27.75" customHeight="1" thickBot="1" thickTop="1">
      <c r="A61" s="150" t="s">
        <v>63</v>
      </c>
      <c r="B61" s="151"/>
      <c r="C61" s="151"/>
      <c r="D61" s="152"/>
      <c r="E61" s="130">
        <f>+F56+F47+F29+F20+F11+F7</f>
        <v>0</v>
      </c>
      <c r="F61" s="131"/>
    </row>
    <row r="62" spans="1:6" s="6" customFormat="1" ht="16.5" customHeight="1" thickTop="1">
      <c r="A62" s="30"/>
      <c r="B62" s="132"/>
      <c r="C62" s="132"/>
      <c r="D62" s="132"/>
      <c r="E62" s="132"/>
      <c r="F62" s="133"/>
    </row>
    <row r="63" spans="1:8" s="24" customFormat="1" ht="81.75" customHeight="1">
      <c r="A63" s="32">
        <v>30</v>
      </c>
      <c r="B63" s="26" t="s">
        <v>68</v>
      </c>
      <c r="C63" s="33" t="s">
        <v>5</v>
      </c>
      <c r="D63" s="34">
        <f>ROUND(D31*0.09*2.5*0.95,1)</f>
        <v>3736.6</v>
      </c>
      <c r="E63" s="28"/>
      <c r="F63" s="35">
        <f>ROUND(D63*E63,2)</f>
        <v>0</v>
      </c>
      <c r="H63" s="50"/>
    </row>
    <row r="64" spans="1:6" s="6" customFormat="1" ht="16.5" customHeight="1" thickBot="1">
      <c r="A64" s="54"/>
      <c r="B64" s="128"/>
      <c r="C64" s="128"/>
      <c r="D64" s="128"/>
      <c r="E64" s="128"/>
      <c r="F64" s="129"/>
    </row>
    <row r="65" spans="1:6" s="13" customFormat="1" ht="27.75" customHeight="1">
      <c r="A65" s="145" t="s">
        <v>63</v>
      </c>
      <c r="B65" s="146"/>
      <c r="C65" s="146"/>
      <c r="D65" s="147"/>
      <c r="E65" s="148">
        <f>+E61+F63</f>
        <v>0</v>
      </c>
      <c r="F65" s="149"/>
    </row>
    <row r="66" spans="1:6" s="14" customFormat="1" ht="27.75" customHeight="1">
      <c r="A66" s="136" t="s">
        <v>19</v>
      </c>
      <c r="B66" s="137"/>
      <c r="C66" s="15">
        <v>23</v>
      </c>
      <c r="D66" s="16" t="s">
        <v>8</v>
      </c>
      <c r="E66" s="138">
        <f>ROUND(E65*0.23,2)</f>
        <v>0</v>
      </c>
      <c r="F66" s="139"/>
    </row>
    <row r="67" spans="1:6" s="13" customFormat="1" ht="27.75" customHeight="1" thickBot="1">
      <c r="A67" s="140" t="s">
        <v>64</v>
      </c>
      <c r="B67" s="141"/>
      <c r="C67" s="141"/>
      <c r="D67" s="142"/>
      <c r="E67" s="143">
        <f>+E65+E66</f>
        <v>0</v>
      </c>
      <c r="F67" s="144"/>
    </row>
    <row r="68" ht="13.5" thickTop="1"/>
  </sheetData>
  <sheetProtection/>
  <mergeCells count="23">
    <mergeCell ref="A66:B66"/>
    <mergeCell ref="E66:F66"/>
    <mergeCell ref="A67:D67"/>
    <mergeCell ref="E67:F67"/>
    <mergeCell ref="B30:F30"/>
    <mergeCell ref="B57:F57"/>
    <mergeCell ref="B48:F48"/>
    <mergeCell ref="A65:D65"/>
    <mergeCell ref="E65:F65"/>
    <mergeCell ref="A61:D61"/>
    <mergeCell ref="A1:F1"/>
    <mergeCell ref="A2:F2"/>
    <mergeCell ref="B12:F12"/>
    <mergeCell ref="B21:F21"/>
    <mergeCell ref="B8:F8"/>
    <mergeCell ref="B10:F10"/>
    <mergeCell ref="B64:F64"/>
    <mergeCell ref="E61:F61"/>
    <mergeCell ref="B28:F28"/>
    <mergeCell ref="B46:F46"/>
    <mergeCell ref="B55:F55"/>
    <mergeCell ref="B60:F60"/>
    <mergeCell ref="B62:F62"/>
  </mergeCells>
  <printOptions/>
  <pageMargins left="0.3937007874015748" right="0.1968503937007874" top="0.7874015748031497" bottom="0.5905511811023623" header="0.5118110236220472" footer="0.31496062992125984"/>
  <pageSetup fitToHeight="3" fitToWidth="1" horizontalDpi="300" verticalDpi="300" orientation="portrait" paperSize="9" scale="87" r:id="rId1"/>
  <headerFooter alignWithMargins="0">
    <oddHeader>&amp;Rstrona 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Wacław</dc:creator>
  <cp:keywords/>
  <dc:description/>
  <cp:lastModifiedBy>Monika</cp:lastModifiedBy>
  <cp:lastPrinted>2024-06-16T16:15:09Z</cp:lastPrinted>
  <dcterms:created xsi:type="dcterms:W3CDTF">2017-08-04T08:49:09Z</dcterms:created>
  <dcterms:modified xsi:type="dcterms:W3CDTF">2024-06-19T08:51:37Z</dcterms:modified>
  <cp:category/>
  <cp:version/>
  <cp:contentType/>
  <cp:contentStatus/>
</cp:coreProperties>
</file>