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30" tabRatio="500" activeTab="0"/>
  </bookViews>
  <sheets>
    <sheet name="Zadanie" sheetId="1" r:id="rId1"/>
    <sheet name="Torako 1" sheetId="2" state="hidden" r:id="rId2"/>
    <sheet name="Ch.O." sheetId="3" state="hidden" r:id="rId3"/>
    <sheet name="Cena oferty" sheetId="4" state="hidden" r:id="rId4"/>
    <sheet name="Arkusz1" sheetId="5" state="hidden" r:id="rId5"/>
  </sheets>
  <definedNames/>
  <calcPr fullCalcOnLoad="1"/>
</workbook>
</file>

<file path=xl/sharedStrings.xml><?xml version="1.0" encoding="utf-8"?>
<sst xmlns="http://schemas.openxmlformats.org/spreadsheetml/2006/main" count="194" uniqueCount="116">
  <si>
    <t xml:space="preserve">              </t>
  </si>
  <si>
    <t>l.p</t>
  </si>
  <si>
    <t>Nazwa handlowa /nr kat./ producent</t>
  </si>
  <si>
    <t>PRODUKT</t>
  </si>
  <si>
    <t>ilość opakowań</t>
  </si>
  <si>
    <t xml:space="preserve">wartość brutto 6=9+7            </t>
  </si>
  <si>
    <t>Stawka podatku VAT %</t>
  </si>
  <si>
    <t>Cena jednostkowa bez podatku VAT</t>
  </si>
  <si>
    <t>Jednorazowy, automatyczny, zakrzywiony stapler okrężny z łamaną główką. Dla średnicy 25 i 28 wymagane są dwie wielkości bilateralnie spłaszczonej tytanowej zszywki: 3,5 i 4,8 mm. 3szt/opakowanie</t>
  </si>
  <si>
    <t>okrągły 25 - 3,5 mm i 4,8 mm</t>
  </si>
  <si>
    <t>okrągły 31 - 4,8 mm</t>
  </si>
  <si>
    <t>Stapler okrężny jednorazowy o średnicy 28mm lub 31mm  zakrzywiony, z łamanym kowadełkiem po oddaniu strzału dla zwiększonego bezpieczeństwa podczas wyciągania staplera przez nowo utworzone zespolenie, stapler posiadający 3 rzędy tytanowych zszywek o 3 różnych wysokościach do tk. średnio-grubej (3,0-3,5-4,0) lub tk. bardzo grubej (4,0-4,5-5,0). Zamawiający określi średnicę staplera i wysokość zszywek  przy składaniu zamówienia. 3szt/opakowanie</t>
  </si>
  <si>
    <t xml:space="preserve">okrężny 28 - 3,0-3,5-4,0 
i 4,0-4,5-5,0 mm  </t>
  </si>
  <si>
    <t xml:space="preserve">okrężny 31 - 3,0-3,5-4,0 
i 4,0-4,5-5,0 mm  </t>
  </si>
  <si>
    <t>Jednorazowy automatyczny stapler liniowy o długości linii szwu 30mm i 45mm przeznaczony do zamykania odbytnicy, z podwójną linią naprzemiennie ułożonych tytanowych zszywek wykonanych z drutu obustronnie spłaszczonego, załadowany ładunkiem do tkanki cienkiej (2,5mm i 3,5mm przed zamknięciem, 1,5mm po zamknięciu) lub grubej (4,8mm przed zamknięciem, 2,0mm po zamknięciu), ze zintegrowaną pinezką ograniczającą wysuwanie tkanki opuszczaną manualnie lub automatycznie; stapler posiada jedną dżwignię zamykająco-spustową. 3szt/opakowanie</t>
  </si>
  <si>
    <t xml:space="preserve">                                                              30,45mm - 3,5mm i 4,8mm</t>
  </si>
  <si>
    <t>Jednorazowy automatyczny stapler liniowy o długości linii szwu 60mm przeznaczony do zamykania odbytnicy,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3szt/opakowanie</t>
  </si>
  <si>
    <t>60mm - 3,5mm i 4,8mm</t>
  </si>
  <si>
    <t xml:space="preserve"> Zestaw w skład którego wchodzą: jednorazowy automatyczny stapler liniowy o długości linii szwu 45mm lub  60mm przeznaczony do zamykania odbytnicy, z podwójną linią naprzemiennie ułożonych tytanowych zszywek wykonanych z drutu obustronnie spłaszczonego, załadowany ładunkiem do tkanki  grubej (4,8mm przed zamknięciem, 2,0mm po zamknięciu), ze zintegrowaną pinezką ograniczającą wysuwanie tkanki opuszczaną manualnie lub automatycznie; stapler posiada jedną dżwignię zamykająco-spustową wraz z dodatkowym ładunkiem do tkanki cienkiej (3,5mm przed zamknięciem, 1,5mm po zamknięciu).Zewnętrzne opakowanie zawiera:foliową plombę zabezpieczającą przed incydentalnym otwarciem zestawu, kod kreskowy, dane producenta, datę produkcji , datę ważności oraz nr LOT,etykietę z kodem katalogowym i opisem zestawu, kody katalogowe, opisy  oraz  ilości poszczególnych komponentów zestawu. 1szt/opakowanie</t>
  </si>
  <si>
    <t>45mm-3,5mm i 4,8mm        65mm-3,5mm i 4,8mm</t>
  </si>
  <si>
    <t>60mm - 2,5mm i 3,8mm i 4,8mm</t>
  </si>
  <si>
    <t>Ładunek o długości 60 mm do jednorazowego staplera liniowego z nożem (nóż jest częścią ładunku) z poz.11; 
wysokość bilateralnie spłaszczonej zszywki na całej długości: 2,5mm i 3,8 mm i 4,8 mm. 6szt/opakowanie</t>
  </si>
  <si>
    <t>Jednorazowy stapler liniowy z nożem (nóż jest częścią ładunku) o długości 80 mm, wysokość bilateralnie spłaszczonej zszywki na całej długości: 3,8 mm i 4,8 mm do stosowania z ładunkami z poz.14. 3szt/opakowanie</t>
  </si>
  <si>
    <t>80 mm - 3,8 mm i 4,8 mm</t>
  </si>
  <si>
    <t>Ładunek o długości 80 mm do jednorazowego staplera liniowego z nożem (nóż jest częścią ładunku) z poz.13; 
wysokość bilateralnie spłaszczonej zszywki na całej długości: 3,8 mm i 4,8 mm. 6szt/opakowanie</t>
  </si>
  <si>
    <t>Jednorazowy stapler liniowy z nożem (nóż jest częścią ładunku) o długości 100 mm, wysokość bilateralnie spłaszczonej zszywki na całej długości: 3,8 mm i 4,8 mm do stosowania z ładunkami z poz.16. 3szt/opakowanie</t>
  </si>
  <si>
    <t>100 mm - 3,8 mm i 4,8 mm</t>
  </si>
  <si>
    <t>Ładunek o długości 100 mm do jednorazowego staplera liniowego z nożem (nóż jest częścią ładunku) z poz.15; 
wysokość bilateralnie spłaszczonej zszywki na całej długości: 3,8 mm i 4,8 mm. 6szt/opakowanie</t>
  </si>
  <si>
    <t>45 mm</t>
  </si>
  <si>
    <t>65 mm</t>
  </si>
  <si>
    <t>Ładunek do staplera laparoskopowego z nożem tnącym w ładunku do tkanki grubej, średniej i naczyniowej. Artykulacja 45 stopni w dwie strony.
Wymagane  wysokości zszywki: 2,5 mm , 3,5 mm i 4,8 mm. 6szt/opakowanie</t>
  </si>
  <si>
    <t>30 mm (naczyniowy) - 2,5 mm</t>
  </si>
  <si>
    <t>45 mm - 2,5 mm, 3,5 mm i 4,8 mm</t>
  </si>
  <si>
    <t>60 mm - 2,5 mm, 3,5 mm i 4,8 mm</t>
  </si>
  <si>
    <t>Stapler laparoskopowy uniwersalny (umożliwiający pracę ze wszystkimi wielkościami ładunków 60 mm, 45mm, 30mm) z możliwością zginania, z obrotowym trzonem o średnicy 12 mm, długość trzpienia 6 cm i 16 cm lub jednorazowa osłonka do wielorazowego staplera laparoskopowego. Zamawiający określi rodzaj asortymentu przy składaniu zamówienia. 3szt/opakowanie</t>
  </si>
  <si>
    <t>6 cm
16 cm                                                   Power Shell</t>
  </si>
  <si>
    <r>
      <rPr>
        <b/>
        <sz val="9"/>
        <rFont val="Arial"/>
        <family val="2"/>
      </rPr>
      <t xml:space="preserve">Ładunek do endostaplera z możliwością artykulacji w dwie strony 45 stopni o trzech wysokościach  zszywki w jednym ładunku dedykowanym do tkanki średniej/grubej (zszywka 3,0 mm - 3,5 mm - 4,0 mm) oraz cienkiej </t>
    </r>
    <r>
      <rPr>
        <b/>
        <i/>
        <sz val="9"/>
        <rFont val="Arial"/>
        <family val="2"/>
      </rPr>
      <t>naczyniowej (zszywka 2,0 mm - 2,5 mm - 3,0 mm)  lub tk. bardzo grubej (zszywka 4,0mm-4,5mm-5,0mm)ze sterylnym nożem umieszczonym w ładunku. 6 szt/</t>
    </r>
    <r>
      <rPr>
        <b/>
        <sz val="9"/>
        <rFont val="Arial"/>
        <family val="2"/>
      </rPr>
      <t>opakowanie</t>
    </r>
  </si>
  <si>
    <t>45 mm - 2,0 mm, 2,5 mm i 3,0 mm</t>
  </si>
  <si>
    <t>60 mm - 3,0 mm, 3,5 mm i 4,0 mm</t>
  </si>
  <si>
    <t>60 mm - 4,0 mm, 4,5 mm i 5,0 mm</t>
  </si>
  <si>
    <t>Nr referencyjny: LA.0221.2.2019</t>
  </si>
  <si>
    <t xml:space="preserve">Załącznik nr 2 do wniosku o realizację zamówienia publicznego  </t>
  </si>
  <si>
    <t xml:space="preserve"> Tabela nr 1 - formularz cenowy</t>
  </si>
  <si>
    <r>
      <rPr>
        <sz val="8"/>
        <rFont val="Arial"/>
        <family val="2"/>
      </rPr>
      <t xml:space="preserve">
2. Wykonawca gwarantuje, że wszystkie produkty będące przedmiotem zamówienia spełniać będą - wskazane w niniejszym załączniku - wymagania eksploatacyjno – techniczne oraz jakościowe.
3. Wykonawca oświadcza, że wszystkie wyroby oraz urządzenie objęte przedmiotem zamówienia spełniać będą właściwe, ustalone w obowiązujących przepisach prawa wymagania odnośnie dopuszczenia do użytkowania w polskich zakładach opieki zdrowotnej.
4. Wykonawca zapewnia, że na potwierdzenie stanu faktycznego, o którym mowa w pkt 2 i 3 posiada stosowne dokumenty, które zostaną niezwłocznie przekazane zamawiającemu, na jego pisemny wniosek.   
</t>
    </r>
    <r>
      <rPr>
        <b/>
        <sz val="8"/>
        <rFont val="Arial"/>
        <family val="2"/>
      </rPr>
      <t>5. Zamawiający wymaga  obowiązkowo wypełnienia kolumny nr 2.
6. Zamawiający dopuszcza produkty równoważne /zamienniki/.</t>
    </r>
  </si>
  <si>
    <t xml:space="preserve">7. Wykonawca oświadcza, że poszczególne dostawy przedmiotu zamówienia realizowane będą  w terminie: 4 dni roboczych od daty złożenia zamówienia. </t>
  </si>
  <si>
    <t>Oznaczenie</t>
  </si>
  <si>
    <t>Ilość szt. RAZEM</t>
  </si>
  <si>
    <t>Cena jednostkowa tzw."brutto" (zł/op)</t>
  </si>
  <si>
    <t xml:space="preserve"> Wartość                              
(zł)                           
9 = 7 x 8</t>
  </si>
  <si>
    <t>Stawka podatku Vat %</t>
  </si>
  <si>
    <t>Cena jednostkowa bez podatku Vat</t>
  </si>
  <si>
    <t>Wartość bez podatku Vat</t>
  </si>
  <si>
    <t>Jednorazowy, automatyczny, zakrzywiony stapler okrężny z łamaną główką. Dla średnicy 25 i 28 wymagane są dwie wielkości bilateralnie spłaszczonej tytanowej zszywki: 3,5 i 4,8 mm</t>
  </si>
  <si>
    <t>EEA 25 i EEA 2535</t>
  </si>
  <si>
    <t>EEA 28 i EEA 2835</t>
  </si>
  <si>
    <t>okrągły 28 - 3,5 mm i 4,8 mm</t>
  </si>
  <si>
    <t>EEA 31</t>
  </si>
  <si>
    <t>Ładunek do staplera liniowego, stalowego autoklawowalnego. 
Zszywki tytanowe każdorazowo formatowane przez kowadełko (dopychacze zszywek) stanowiące integralną część każdego ładunku. 
Dla długości 55 i 30 mm wymagane dwie zszywki: 3,5 i 4,8 mm
Wykonawca jest zobowiązany do wydzierżawienia staplera metalowego liniowego na czas trwania umowy (wg danych zawartych w tab.2 )</t>
  </si>
  <si>
    <t>ŁADUNEK TA PREMIUM 
3,5mm = 015451L  
4,8mm = 015458L</t>
  </si>
  <si>
    <t>55 mm - 3,5 mm i 4,8 mm</t>
  </si>
  <si>
    <t xml:space="preserve">ŁADUNEK TA PREMIUM 
3,5mm = 015427L 
4,8mm = 015433L </t>
  </si>
  <si>
    <t>30 mm - 3,5 mm i 4,8 mm</t>
  </si>
  <si>
    <t>ŁADUNEK TA PREMIUM 
2,5mm = 015441L</t>
  </si>
  <si>
    <t xml:space="preserve">Jednorazowy stapler liniowy z nożem (nóż jest częścią ładunku) o długości 80 mm, wysokość bilateralnie spłaszczonej zszywki na całej długości: 3,8 mm i 4,8 mm do stosowania z ładunkami z poz.8 </t>
  </si>
  <si>
    <t>3,8mm = GIA 8038S
4,8mm = GIA 8048S</t>
  </si>
  <si>
    <t>Ładunek o długości 80 mm do jednorazowego staplera liniowego z nożem (nóż jest częścią ładunku) z poz.7; 
wysokość bilateralnie spłaszczonej zszywki na całej długości: 3,8 mm i 4,8 mm</t>
  </si>
  <si>
    <t>ŁADUNEK
3,8mm = GIA 8038L
4,8mm = GIA 8048L</t>
  </si>
  <si>
    <t>Jednorazowy stapler zamykający z ruchomą główką 55 mm, kąt zgięcia 120 °, kąt obrotu 320°, wielkość zszywki 3,5 mm i 4,8 mm</t>
  </si>
  <si>
    <t>ROTICULATOR 
3,5mm = 017612
4,8mm = 017614</t>
  </si>
  <si>
    <t>Kapciuchownice jednorazowego użytku z szywkami</t>
  </si>
  <si>
    <t>PURSTRING 020730</t>
  </si>
  <si>
    <t>PURSTRING 020242</t>
  </si>
  <si>
    <t>Ładunek do staplera laparoskopowego z nożem tnącym w ładunku do tkanki grubej, średniej i naczyniowej. Artykulacja 45 stopni w dwie strony.
Wymagane trzy wysokości zszywki: 2,5 mm, 3,5 mm i 4,8 mm</t>
  </si>
  <si>
    <t>ŁADUNEK ENDOGIA 
2,5mm = 030451</t>
  </si>
  <si>
    <t>ŁADUNEK ENDOGIA 
2,5mm = 030454
3,5mm = 030455
4,8mm = 030456</t>
  </si>
  <si>
    <t>ŁADUNEK ENDOGIA 
2,5mm = 030457
3,5mm = 030458
4,8mm = 030459</t>
  </si>
  <si>
    <t>Stapler laparoskopowy uniwersalny (umożliwiający pracę ze wszystkimi wielkościami ładunków 60 mm, 45mm, 30mm) z możliwością zginania, z obrotowym trzonem o średnicy 12 mm, długość trzpienia 6 cm i 16 cm</t>
  </si>
  <si>
    <t>ENDOGIA 
6cm = EGIAUSHORT
12cm = EGIAUSTND</t>
  </si>
  <si>
    <t>Ładunek do endostaplera w kształcie półkola o trzech różnych wysokościach zszywki  3,0 mm - 3,5 mm - 4,0 mm) w jednym ładunku dedykowanym do tkanki średniej/grubej, ze sterylnym nożem umieszczonym w ładunku.</t>
  </si>
  <si>
    <t>ŁADUNEK 
ENDOGIA RADIAL EGIARADMT</t>
  </si>
  <si>
    <t>Ładunek do endostaplera z możliwością artykulacji w dwie strony 45 stopni o trzech wysokościach  zszywki w jednym ładunku dedykowanym do tkanki średniej/grubej (zszywka 3,0 mm - 3,5 mm - 4,0 mm) oraz cienkiej /naczyniowej (zszywka 2,0 mm - 2,5 mm - 3,0 mm) ze sterylnym nożem umieszczonym w ładunku.</t>
  </si>
  <si>
    <t>ŁADUNEK 
ENDOGIA TRI-STAPLING 
2,0-2,5-3,0 mm = EGIA 45 AVM
3,0-3,5-4,0 mm = EGIA 45 AMT</t>
  </si>
  <si>
    <t>ŁADUNEK 
ENDOGIA TRI-STAPLING 
2,0-2,5-3,0 mm = EGIA 60 AVM
3,0-3,5-4,0 mm = EGIA 60 AMT</t>
  </si>
  <si>
    <t>RAZEM - wartość tabeli nr 1</t>
  </si>
  <si>
    <t xml:space="preserve"> Tabela nr 4 - formularz cenowy</t>
  </si>
  <si>
    <r>
      <rPr>
        <sz val="8"/>
        <rFont val="Arial"/>
        <family val="2"/>
      </rPr>
      <t xml:space="preserve">1. Wykonawca oświadcza, że oferowane wyroby w ramach niniejszego zadania posiadają ważne dokumenty dopuszczające do obrotu na terenie Rzeczypospolitej Polskiej - zgodnie z obowiązującym prawem. Kopie przedmiotowych dokumentów zostaną przekazane zamawiajacemu niezwłocznie na jego wniosek.     
</t>
    </r>
    <r>
      <rPr>
        <b/>
        <sz val="8"/>
        <rFont val="Arial"/>
        <family val="2"/>
      </rPr>
      <t>2. Zamawiający wymaga  obowiązkowo wypełnienia kolumny nr 2.
3. Zamawiający dopuszcza produkty równoważne /zamienniki/.</t>
    </r>
  </si>
  <si>
    <t xml:space="preserve">4. Wykonawca oświadcza, że poszczególne dostawy przedmiotu zamówienia realizowane będą  w terminie: 4 dni roboczych od daty złożenia zamówienia. </t>
  </si>
  <si>
    <t>45 mm - 3,0 mm, 3,5 mm i 4,0 mm</t>
  </si>
  <si>
    <t>RAZEM - wartość tabeli nr 4</t>
  </si>
  <si>
    <t>Tabela nr 5 - obliczenie ceny oferty</t>
  </si>
  <si>
    <t>lp.</t>
  </si>
  <si>
    <t>Zestawienie</t>
  </si>
  <si>
    <t>Wartość brutto</t>
  </si>
  <si>
    <t>Stawka podatku VAT (%)</t>
  </si>
  <si>
    <t xml:space="preserve">Wartość z tabeli nr 1 – poz. „Razem” </t>
  </si>
  <si>
    <t xml:space="preserve">Wartość z tabeli nr 2– poz. „Razem” </t>
  </si>
  <si>
    <t xml:space="preserve">Wartość z tabeli nr 3 – poz. „Razem” </t>
  </si>
  <si>
    <t xml:space="preserve">Wartość z tabeli nr 4 – poz. „Razem” </t>
  </si>
  <si>
    <t>RAZEM-cena oferty:</t>
  </si>
  <si>
    <t>plan</t>
  </si>
  <si>
    <t>ta</t>
  </si>
  <si>
    <t>netto</t>
  </si>
  <si>
    <t>brakuje torako</t>
  </si>
  <si>
    <t>brutto</t>
  </si>
  <si>
    <t>rok</t>
  </si>
  <si>
    <t>brakuje ch.o.</t>
  </si>
  <si>
    <t>24msc</t>
  </si>
  <si>
    <t>Załącznik nr 2 do SWZ</t>
  </si>
  <si>
    <t>Załącznik nr 1 do umowy LA.261.2.2023</t>
  </si>
  <si>
    <t>Formularz cenowy</t>
  </si>
  <si>
    <t xml:space="preserve">Wartość netto 9=8x4              </t>
  </si>
  <si>
    <t>Razem- Cena oferty</t>
  </si>
  <si>
    <t>1. Wykonawca gwarantuje, że wszystkie produkty będące przedmiotem zamówienia spełniać będą - wskazane w niniejszym formularzu cenowym  - wymagania eksploatacyjno – techniczne oraz jakościowe.                                                                                                                                                                                                                     2. Wykonawca oświadcza, że wszystkie wyroby oraz urządzenie objęte przedmiotem zamówienia spełniać będą właściwe, ustalone w obowiązujących przepisach prawa wymagania odnośnie dopuszczenia do użytkowania w polskich zakładach opieki zdrowotnej.                                                                                                                                                                                                                            3.Dostarczane zamawiającemu wyroby powinny być umieszczone w trwałych - odpornych na uszkodzenia mechaniczne oraz zabezpieczonych przed działaniem szkodliwych czynników zewnętrznych - opakowaniach, na których należy zamieścić co najmniej następujące informacje:  - nazwa wyrobu, nazwa producenta,        - kod partii lub serii wyrobu,         -  wyraźnie oznakowany rozmiar,        - oznaczenie daty, przed upływem, której wyrób może być używany bezpiecznie, wyrażonej w latach i miesiącach,   - oznakowanie CE,          - inne oznaczenia i informacje wymagane na podstawie odrębnych przepisów.     Uwaga: Okres ważności wyrobów powinien wynosić minimum 12 miesięcy od dnia dostawy do siedziby zamawiającego.                                                                                               4. Wykonawca zapewnia, że na potwierdzenie stanu faktycznego, o którym mowa w pkt. 1 i 2 posiada stosowne dokumenty, które na etapie realizacji zamówienia zostaną niezwłocznie przekazane Zamawiającemu, na jego pisemny wniosek.                                                                                                                                                                                                                          5. Zamawiający wymaga obowiązkowo wypełnienia kolumny nr 2.                                                                                                                                                                  6.Zamawiający dopuszcza produkty równoważne /zamienniki/. Zmiana dopuszczalna będzie pod warunkiem, iż otrzymany odpowiednik będzie posiadał podobne pożądane cechy, parametry, o co najmniej tych samych właściwościach co przedmiot umowy, wykonany z materiału o podobnych właściwościach technologicznych i jakości, znajduje zastosowanie w tych samych wskazaniach do konkretnych typów zabiegów, konkretną metodą , tej samej skuteczności co odpowiednik objęty umową.                                                      7. W ramach przedmiotu zamówienia i jego cenie Wykonawca użyczy nieodpłatnie na czas trwania umowy 3 urządzenia  o następujących parametrach:                                                                                                                                                                                                                           - Rękojeść wielorazowego użytku do zszywania tkanek, zasilana akumulatorem litowo-jonowym, zawierająca mikroprocesor, układ elektroniczny, 3 silniki, ekran wyświetlacza OLED, adapter - przejściówka standardowa lub krótka staplera wielorazowego użytku; ładowarka, prowadnica do baterii.                                                                                                                                                                                     8.Wykonawca oświadcza, że poszczególne dostawy przedmiotu zamówienia realizowane będą w terminie: 5 dni roboczych od daty złożenia zamówienia za pośrednictwem poczty elektronicznej na adres e-mail:....................................................................                                                   9.Adres e-mail Wykonawcy dedykowany do przesyłania reklamacji: ......................................................</t>
  </si>
  <si>
    <t>Jednorazowy stapler liniowy z nożem (nóż jest częścią ładunku) o długości 60 mm, wysokość bilateralnie spłaszczonej zszywki na całej długości: 2,5mm, 3,8 mm i 4,8 mm do stosowania z ładunkami z poz.13 . Zewnętrzne opakowanie zawiera min. 4 naklejki do historii choroby pacjenta opatrzone kodem QR do szybkiej identyfikacji produktu. 3szt/opakowanie</t>
  </si>
  <si>
    <t>Kapciuchownice jednorazowego użytku ze zszywkami. 3szt/opakowanie</t>
  </si>
  <si>
    <t xml:space="preserve">Cena jednostkowa brutto (zł/op)    5=6/4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</si>
</sst>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 #,##0.00&quot;      &quot;;\-* #,##0.00&quot;      &quot;;\ * \-#&quot;      &quot;;@\ "/>
    <numFmt numFmtId="165" formatCode="#,##0.00\ [$zł-415];[Red]\-#,##0.00\ [$zł-415]"/>
    <numFmt numFmtId="166" formatCode="d/mm/yyyy"/>
  </numFmts>
  <fonts count="55">
    <font>
      <sz val="11"/>
      <color indexed="8"/>
      <name val="Czcionka tekstu podstawowego"/>
      <family val="2"/>
    </font>
    <font>
      <sz val="10"/>
      <name val="Arial"/>
      <family val="0"/>
    </font>
    <font>
      <sz val="10"/>
      <name val="Arial CE"/>
      <family val="2"/>
    </font>
    <font>
      <b/>
      <sz val="14"/>
      <color indexed="8"/>
      <name val="Arial"/>
      <family val="2"/>
    </font>
    <font>
      <b/>
      <sz val="9"/>
      <color indexed="8"/>
      <name val="Arial"/>
      <family val="2"/>
    </font>
    <font>
      <sz val="8"/>
      <name val="Arial"/>
      <family val="2"/>
    </font>
    <font>
      <sz val="9"/>
      <color indexed="8"/>
      <name val="Arial"/>
      <family val="2"/>
    </font>
    <font>
      <sz val="9"/>
      <name val="Arial"/>
      <family val="2"/>
    </font>
    <font>
      <sz val="11"/>
      <color indexed="8"/>
      <name val="Arial"/>
      <family val="2"/>
    </font>
    <font>
      <b/>
      <sz val="9"/>
      <name val="Arial"/>
      <family val="2"/>
    </font>
    <font>
      <b/>
      <i/>
      <sz val="9"/>
      <name val="Arial"/>
      <family val="2"/>
    </font>
    <font>
      <sz val="10"/>
      <color indexed="8"/>
      <name val="Arial"/>
      <family val="2"/>
    </font>
    <font>
      <b/>
      <sz val="10"/>
      <color indexed="8"/>
      <name val="Arial"/>
      <family val="2"/>
    </font>
    <font>
      <sz val="6"/>
      <color indexed="8"/>
      <name val="Arial"/>
      <family val="2"/>
    </font>
    <font>
      <sz val="14"/>
      <color indexed="8"/>
      <name val="Arial"/>
      <family val="2"/>
    </font>
    <font>
      <b/>
      <sz val="8"/>
      <name val="Arial"/>
      <family val="2"/>
    </font>
    <font>
      <b/>
      <sz val="8"/>
      <color indexed="8"/>
      <name val="Arial"/>
      <family val="2"/>
    </font>
    <font>
      <b/>
      <sz val="10"/>
      <name val="Arial"/>
      <family val="2"/>
    </font>
    <font>
      <b/>
      <sz val="11"/>
      <color indexed="8"/>
      <name val="Arial"/>
      <family val="2"/>
    </font>
    <font>
      <b/>
      <sz val="10"/>
      <color indexed="8"/>
      <name val="Czcionka tekstu podstawowego"/>
      <family val="0"/>
    </font>
    <font>
      <b/>
      <sz val="11"/>
      <color indexed="8"/>
      <name val="Czcionka tekstu podstawowego"/>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1"/>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color indexed="63"/>
      </bottom>
    </border>
    <border>
      <left style="thin">
        <color indexed="8"/>
      </left>
      <right>
        <color indexed="63"/>
      </right>
      <top style="thin">
        <color indexed="8"/>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164" fontId="0" fillId="0" borderId="0" applyFill="0" applyBorder="0" applyAlignment="0" applyProtection="0"/>
    <xf numFmtId="41" fontId="1" fillId="0" borderId="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2" fillId="0" borderId="0">
      <alignment/>
      <protection/>
    </xf>
    <xf numFmtId="0" fontId="49" fillId="27" borderId="1" applyNumberFormat="0" applyAlignment="0" applyProtection="0"/>
    <xf numFmtId="9" fontId="1" fillId="0" borderId="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54" fillId="32" borderId="0" applyNumberFormat="0" applyBorder="0" applyAlignment="0" applyProtection="0"/>
  </cellStyleXfs>
  <cellXfs count="198">
    <xf numFmtId="0" fontId="0" fillId="0" borderId="0" xfId="0"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right"/>
    </xf>
    <xf numFmtId="0" fontId="3" fillId="0" borderId="0" xfId="0" applyFont="1" applyFill="1" applyBorder="1" applyAlignment="1">
      <alignment horizontal="center" vertical="center"/>
    </xf>
    <xf numFmtId="0" fontId="0" fillId="0" borderId="0" xfId="0" applyFont="1" applyAlignment="1">
      <alignment wrapText="1"/>
    </xf>
    <xf numFmtId="0" fontId="4" fillId="0" borderId="0" xfId="0" applyFont="1" applyAlignment="1">
      <alignment/>
    </xf>
    <xf numFmtId="0" fontId="5"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0" fontId="8" fillId="0" borderId="0" xfId="0" applyFont="1" applyFill="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0" fillId="0" borderId="0" xfId="0" applyFill="1" applyAlignment="1">
      <alignment wrapText="1"/>
    </xf>
    <xf numFmtId="4"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xf>
    <xf numFmtId="0" fontId="4"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right" vertical="center"/>
    </xf>
    <xf numFmtId="0" fontId="8" fillId="0" borderId="0" xfId="0" applyFont="1" applyAlignment="1">
      <alignment/>
    </xf>
    <xf numFmtId="0" fontId="13" fillId="0" borderId="0" xfId="0" applyFont="1" applyAlignment="1">
      <alignment vertical="center" wrapText="1"/>
    </xf>
    <xf numFmtId="0" fontId="14" fillId="0" borderId="0" xfId="0" applyFont="1" applyFill="1" applyAlignment="1">
      <alignment/>
    </xf>
    <xf numFmtId="0" fontId="6" fillId="0" borderId="0" xfId="0" applyFont="1" applyAlignment="1">
      <alignment wrapText="1"/>
    </xf>
    <xf numFmtId="0" fontId="16" fillId="33" borderId="0" xfId="0" applyFont="1" applyFill="1" applyBorder="1" applyAlignment="1">
      <alignment vertical="center"/>
    </xf>
    <xf numFmtId="0" fontId="8" fillId="33" borderId="0" xfId="0" applyFont="1" applyFill="1" applyAlignment="1">
      <alignment/>
    </xf>
    <xf numFmtId="0" fontId="17" fillId="33" borderId="0" xfId="0" applyFont="1" applyFill="1" applyAlignment="1">
      <alignment/>
    </xf>
    <xf numFmtId="0" fontId="8" fillId="33" borderId="0" xfId="0" applyFont="1" applyFill="1" applyAlignment="1">
      <alignment horizontal="right"/>
    </xf>
    <xf numFmtId="0" fontId="8" fillId="33" borderId="0" xfId="0" applyFont="1" applyFill="1" applyAlignment="1">
      <alignment horizontal="center"/>
    </xf>
    <xf numFmtId="0" fontId="9" fillId="33" borderId="0" xfId="0" applyFont="1" applyFill="1" applyBorder="1" applyAlignment="1">
      <alignment/>
    </xf>
    <xf numFmtId="0" fontId="4" fillId="34" borderId="10" xfId="0" applyFont="1" applyFill="1" applyBorder="1" applyAlignment="1">
      <alignment horizontal="center" vertical="center"/>
    </xf>
    <xf numFmtId="0" fontId="4" fillId="34" borderId="10" xfId="0" applyFont="1" applyFill="1" applyBorder="1" applyAlignment="1">
      <alignment horizontal="center" vertical="center" wrapText="1"/>
    </xf>
    <xf numFmtId="0" fontId="7" fillId="0" borderId="0" xfId="0" applyFont="1" applyFill="1" applyAlignment="1">
      <alignment vertical="center"/>
    </xf>
    <xf numFmtId="0" fontId="6" fillId="0" borderId="0" xfId="0" applyFont="1" applyFill="1" applyBorder="1" applyAlignment="1">
      <alignment vertical="center"/>
    </xf>
    <xf numFmtId="0" fontId="4" fillId="35" borderId="10" xfId="0" applyFont="1" applyFill="1" applyBorder="1" applyAlignment="1">
      <alignment horizontal="center" vertical="center"/>
    </xf>
    <xf numFmtId="0" fontId="4" fillId="35" borderId="10" xfId="0" applyFont="1" applyFill="1" applyBorder="1" applyAlignment="1">
      <alignment vertical="center"/>
    </xf>
    <xf numFmtId="0" fontId="4" fillId="35" borderId="10" xfId="0" applyFont="1" applyFill="1" applyBorder="1" applyAlignment="1">
      <alignment horizontal="right" vertical="center" wrapText="1"/>
    </xf>
    <xf numFmtId="4" fontId="4" fillId="35" borderId="10" xfId="0" applyNumberFormat="1" applyFont="1" applyFill="1" applyBorder="1" applyAlignment="1">
      <alignment horizontal="right" vertical="center"/>
    </xf>
    <xf numFmtId="4" fontId="7" fillId="35" borderId="10" xfId="0" applyNumberFormat="1" applyFont="1" applyFill="1" applyBorder="1" applyAlignment="1">
      <alignment horizontal="right" vertical="center"/>
    </xf>
    <xf numFmtId="3" fontId="9" fillId="35" borderId="10" xfId="0" applyNumberFormat="1" applyFont="1" applyFill="1" applyBorder="1" applyAlignment="1">
      <alignment horizontal="center" vertical="center"/>
    </xf>
    <xf numFmtId="4" fontId="9" fillId="35" borderId="10" xfId="0" applyNumberFormat="1" applyFont="1" applyFill="1" applyBorder="1" applyAlignment="1">
      <alignment horizontal="right" vertical="center"/>
    </xf>
    <xf numFmtId="0" fontId="6" fillId="0" borderId="0" xfId="0" applyFont="1" applyAlignment="1">
      <alignment vertical="center"/>
    </xf>
    <xf numFmtId="0" fontId="4" fillId="36" borderId="10" xfId="0" applyFont="1" applyFill="1" applyBorder="1" applyAlignment="1">
      <alignment horizontal="center" vertical="center" wrapText="1"/>
    </xf>
    <xf numFmtId="0" fontId="4" fillId="36" borderId="10" xfId="0" applyFont="1" applyFill="1" applyBorder="1" applyAlignment="1">
      <alignment vertical="center" wrapText="1"/>
    </xf>
    <xf numFmtId="0" fontId="4" fillId="36" borderId="10" xfId="0" applyFont="1" applyFill="1" applyBorder="1" applyAlignment="1">
      <alignment horizontal="right" vertical="center" wrapText="1"/>
    </xf>
    <xf numFmtId="0" fontId="4" fillId="36" borderId="10" xfId="0" applyFont="1" applyFill="1" applyBorder="1" applyAlignment="1">
      <alignment vertical="center"/>
    </xf>
    <xf numFmtId="4" fontId="4" fillId="36" borderId="10" xfId="0" applyNumberFormat="1" applyFont="1" applyFill="1" applyBorder="1" applyAlignment="1">
      <alignment horizontal="right" vertical="center"/>
    </xf>
    <xf numFmtId="4" fontId="7" fillId="36" borderId="10" xfId="0" applyNumberFormat="1" applyFont="1" applyFill="1" applyBorder="1" applyAlignment="1">
      <alignment horizontal="right" vertical="center"/>
    </xf>
    <xf numFmtId="3" fontId="9" fillId="36" borderId="10" xfId="0" applyNumberFormat="1" applyFont="1" applyFill="1" applyBorder="1" applyAlignment="1">
      <alignment horizontal="center" vertical="center"/>
    </xf>
    <xf numFmtId="4" fontId="9" fillId="36" borderId="10" xfId="0" applyNumberFormat="1" applyFont="1" applyFill="1" applyBorder="1" applyAlignment="1">
      <alignment horizontal="right" vertical="center"/>
    </xf>
    <xf numFmtId="0" fontId="4" fillId="0" borderId="0" xfId="0" applyFont="1" applyFill="1" applyAlignment="1">
      <alignmen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wrapText="1"/>
    </xf>
    <xf numFmtId="0" fontId="6" fillId="0" borderId="0" xfId="0" applyFont="1" applyFill="1" applyAlignment="1">
      <alignment vertical="center"/>
    </xf>
    <xf numFmtId="0" fontId="4" fillId="0" borderId="0" xfId="0" applyFont="1" applyFill="1" applyAlignment="1">
      <alignment vertical="center"/>
    </xf>
    <xf numFmtId="0" fontId="9" fillId="35" borderId="10" xfId="0" applyFont="1" applyFill="1" applyBorder="1" applyAlignment="1">
      <alignment horizontal="center" vertical="center"/>
    </xf>
    <xf numFmtId="0" fontId="9" fillId="35" borderId="10" xfId="0" applyFont="1" applyFill="1" applyBorder="1" applyAlignment="1">
      <alignment vertical="center" wrapText="1"/>
    </xf>
    <xf numFmtId="0" fontId="9" fillId="35" borderId="10" xfId="0" applyFont="1" applyFill="1" applyBorder="1" applyAlignment="1">
      <alignment horizontal="right" vertical="center"/>
    </xf>
    <xf numFmtId="1" fontId="9" fillId="35" borderId="10" xfId="0" applyNumberFormat="1" applyFont="1" applyFill="1" applyBorder="1" applyAlignment="1">
      <alignment horizontal="center" vertical="center"/>
    </xf>
    <xf numFmtId="0" fontId="9" fillId="37" borderId="10" xfId="0" applyFont="1" applyFill="1" applyBorder="1" applyAlignment="1">
      <alignment horizontal="center" vertical="center"/>
    </xf>
    <xf numFmtId="0" fontId="9" fillId="37" borderId="10" xfId="0" applyFont="1" applyFill="1" applyBorder="1" applyAlignment="1">
      <alignment vertical="center"/>
    </xf>
    <xf numFmtId="0" fontId="9" fillId="37" borderId="10" xfId="0" applyFont="1" applyFill="1" applyBorder="1" applyAlignment="1">
      <alignment horizontal="right" vertical="center"/>
    </xf>
    <xf numFmtId="0" fontId="4" fillId="37" borderId="10" xfId="0" applyFont="1" applyFill="1" applyBorder="1" applyAlignment="1">
      <alignment vertical="center"/>
    </xf>
    <xf numFmtId="4" fontId="4" fillId="37" borderId="10" xfId="0" applyNumberFormat="1" applyFont="1" applyFill="1" applyBorder="1" applyAlignment="1">
      <alignment horizontal="right" vertical="center"/>
    </xf>
    <xf numFmtId="4" fontId="7" fillId="37" borderId="10" xfId="0" applyNumberFormat="1" applyFont="1" applyFill="1" applyBorder="1" applyAlignment="1">
      <alignment horizontal="right" vertical="center"/>
    </xf>
    <xf numFmtId="4" fontId="9" fillId="37" borderId="10" xfId="0" applyNumberFormat="1" applyFont="1" applyFill="1" applyBorder="1" applyAlignment="1">
      <alignment horizontal="right" vertical="center"/>
    </xf>
    <xf numFmtId="1" fontId="9" fillId="37" borderId="10" xfId="0" applyNumberFormat="1" applyFont="1" applyFill="1" applyBorder="1" applyAlignment="1">
      <alignment horizontal="center" vertical="center"/>
    </xf>
    <xf numFmtId="0" fontId="9" fillId="36" borderId="10" xfId="0" applyFont="1" applyFill="1" applyBorder="1" applyAlignment="1">
      <alignment horizontal="left" vertical="center" wrapText="1"/>
    </xf>
    <xf numFmtId="0" fontId="9" fillId="36" borderId="10" xfId="0" applyFont="1" applyFill="1" applyBorder="1" applyAlignment="1">
      <alignment horizontal="center" vertical="center"/>
    </xf>
    <xf numFmtId="0" fontId="9" fillId="36" borderId="10" xfId="0" applyFont="1" applyFill="1" applyBorder="1" applyAlignment="1">
      <alignment vertical="center" wrapText="1"/>
    </xf>
    <xf numFmtId="0" fontId="9" fillId="36" borderId="10" xfId="0" applyFont="1" applyFill="1" applyBorder="1" applyAlignment="1">
      <alignment horizontal="right" vertical="center"/>
    </xf>
    <xf numFmtId="1" fontId="9" fillId="36" borderId="10" xfId="0" applyNumberFormat="1" applyFont="1" applyFill="1" applyBorder="1" applyAlignment="1">
      <alignment horizontal="center" vertical="center"/>
    </xf>
    <xf numFmtId="0" fontId="9" fillId="0" borderId="0" xfId="0" applyFont="1" applyFill="1" applyBorder="1" applyAlignment="1">
      <alignment vertical="center"/>
    </xf>
    <xf numFmtId="0" fontId="9" fillId="36"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9" fillId="0" borderId="0" xfId="51" applyFont="1" applyFill="1" applyBorder="1" applyAlignment="1">
      <alignment vertical="center"/>
      <protection/>
    </xf>
    <xf numFmtId="4" fontId="9" fillId="33" borderId="0" xfId="0" applyNumberFormat="1" applyFont="1" applyFill="1" applyBorder="1" applyAlignment="1">
      <alignment horizontal="left" vertical="center"/>
    </xf>
    <xf numFmtId="4" fontId="4" fillId="33" borderId="10" xfId="0" applyNumberFormat="1" applyFont="1" applyFill="1" applyBorder="1" applyAlignment="1">
      <alignment horizontal="right" vertical="center"/>
    </xf>
    <xf numFmtId="4" fontId="6" fillId="0" borderId="10" xfId="0" applyNumberFormat="1" applyFont="1" applyFill="1" applyBorder="1" applyAlignment="1">
      <alignment horizontal="right" vertical="center"/>
    </xf>
    <xf numFmtId="0" fontId="4" fillId="38" borderId="10" xfId="0" applyFont="1" applyFill="1" applyBorder="1" applyAlignment="1">
      <alignment vertical="center"/>
    </xf>
    <xf numFmtId="4" fontId="9" fillId="33" borderId="12" xfId="0" applyNumberFormat="1" applyFont="1" applyFill="1" applyBorder="1" applyAlignment="1">
      <alignment horizontal="left" vertical="center"/>
    </xf>
    <xf numFmtId="0" fontId="3" fillId="0" borderId="0" xfId="0" applyFont="1" applyFill="1" applyAlignment="1">
      <alignment vertical="center"/>
    </xf>
    <xf numFmtId="0" fontId="6" fillId="0" borderId="0" xfId="0" applyFont="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Border="1" applyAlignment="1">
      <alignment wrapText="1"/>
    </xf>
    <xf numFmtId="4" fontId="8" fillId="0" borderId="10" xfId="0" applyNumberFormat="1" applyFont="1" applyBorder="1" applyAlignment="1">
      <alignment/>
    </xf>
    <xf numFmtId="4" fontId="0" fillId="0" borderId="10" xfId="0" applyNumberFormat="1" applyFont="1" applyBorder="1" applyAlignment="1">
      <alignment/>
    </xf>
    <xf numFmtId="0" fontId="18" fillId="0" borderId="10" xfId="0" applyFont="1" applyBorder="1" applyAlignment="1">
      <alignment vertical="center" wrapText="1"/>
    </xf>
    <xf numFmtId="4" fontId="18" fillId="0" borderId="10" xfId="0" applyNumberFormat="1" applyFont="1" applyBorder="1" applyAlignment="1">
      <alignment vertical="center"/>
    </xf>
    <xf numFmtId="4" fontId="18" fillId="0" borderId="0" xfId="0" applyNumberFormat="1" applyFont="1" applyAlignment="1">
      <alignment vertical="center"/>
    </xf>
    <xf numFmtId="4" fontId="18" fillId="0" borderId="10" xfId="0" applyNumberFormat="1" applyFont="1" applyBorder="1" applyAlignment="1">
      <alignment vertical="center" wrapText="1"/>
    </xf>
    <xf numFmtId="4" fontId="0" fillId="0" borderId="0" xfId="0" applyNumberFormat="1" applyAlignment="1">
      <alignment/>
    </xf>
    <xf numFmtId="4" fontId="7" fillId="0" borderId="11" xfId="0" applyNumberFormat="1" applyFont="1" applyFill="1" applyBorder="1" applyAlignment="1">
      <alignment horizontal="right" vertical="center"/>
    </xf>
    <xf numFmtId="0" fontId="9"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4" fontId="7" fillId="0" borderId="10" xfId="0" applyNumberFormat="1" applyFont="1" applyFill="1" applyBorder="1" applyAlignment="1">
      <alignment vertical="center"/>
    </xf>
    <xf numFmtId="165" fontId="0" fillId="0" borderId="13" xfId="0" applyNumberFormat="1" applyFill="1" applyBorder="1" applyAlignment="1">
      <alignment horizontal="center" vertical="center"/>
    </xf>
    <xf numFmtId="165" fontId="0" fillId="0" borderId="10" xfId="0" applyNumberFormat="1" applyFill="1" applyBorder="1" applyAlignment="1">
      <alignment horizontal="center" vertical="center"/>
    </xf>
    <xf numFmtId="0" fontId="0" fillId="0" borderId="10" xfId="0" applyNumberFormat="1" applyFill="1" applyBorder="1" applyAlignment="1">
      <alignment horizontal="center" vertical="center"/>
    </xf>
    <xf numFmtId="4" fontId="0" fillId="0" borderId="10" xfId="0" applyNumberFormat="1" applyFill="1" applyBorder="1" applyAlignment="1">
      <alignment horizontal="center" vertical="center"/>
    </xf>
    <xf numFmtId="165" fontId="0" fillId="0" borderId="14" xfId="0" applyNumberFormat="1" applyFill="1" applyBorder="1" applyAlignment="1">
      <alignment horizontal="center" vertical="center"/>
    </xf>
    <xf numFmtId="0" fontId="0" fillId="0" borderId="14" xfId="0" applyNumberFormat="1" applyFill="1" applyBorder="1" applyAlignment="1">
      <alignment horizontal="center" vertical="center"/>
    </xf>
    <xf numFmtId="4" fontId="0" fillId="0" borderId="14" xfId="0" applyNumberFormat="1" applyFill="1" applyBorder="1" applyAlignment="1">
      <alignment horizontal="center" vertical="center"/>
    </xf>
    <xf numFmtId="165" fontId="0" fillId="0" borderId="11" xfId="0" applyNumberFormat="1" applyFill="1" applyBorder="1" applyAlignment="1">
      <alignment horizontal="center" vertical="center"/>
    </xf>
    <xf numFmtId="0" fontId="0" fillId="0" borderId="11" xfId="0" applyNumberFormat="1" applyFill="1" applyBorder="1" applyAlignment="1">
      <alignment horizontal="center" vertical="center"/>
    </xf>
    <xf numFmtId="4" fontId="0" fillId="0" borderId="11" xfId="0" applyNumberFormat="1" applyFill="1" applyBorder="1" applyAlignment="1">
      <alignment horizontal="center" vertical="center"/>
    </xf>
    <xf numFmtId="0" fontId="0" fillId="0" borderId="13" xfId="0" applyFill="1" applyBorder="1" applyAlignment="1">
      <alignment horizontal="center" vertical="center"/>
    </xf>
    <xf numFmtId="0" fontId="20" fillId="0" borderId="0" xfId="0" applyFont="1" applyFill="1" applyAlignment="1">
      <alignment/>
    </xf>
    <xf numFmtId="0" fontId="20" fillId="0" borderId="0" xfId="0" applyFont="1" applyFill="1" applyAlignment="1">
      <alignment horizontal="left"/>
    </xf>
    <xf numFmtId="0" fontId="20" fillId="0" borderId="0" xfId="0" applyFont="1" applyFill="1" applyAlignment="1">
      <alignment horizontal="right"/>
    </xf>
    <xf numFmtId="0" fontId="9" fillId="0" borderId="10"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4" fontId="7" fillId="0" borderId="16" xfId="0" applyNumberFormat="1" applyFont="1" applyFill="1" applyBorder="1" applyAlignment="1">
      <alignment horizontal="right" vertical="center"/>
    </xf>
    <xf numFmtId="165" fontId="0" fillId="0" borderId="16" xfId="0" applyNumberFormat="1" applyFill="1" applyBorder="1" applyAlignment="1">
      <alignment horizontal="center" vertical="center"/>
    </xf>
    <xf numFmtId="0" fontId="0" fillId="0" borderId="16" xfId="0" applyNumberFormat="1" applyFill="1" applyBorder="1" applyAlignment="1">
      <alignment horizontal="center" vertical="center"/>
    </xf>
    <xf numFmtId="4" fontId="0" fillId="0" borderId="16" xfId="0" applyNumberForma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9" fillId="0" borderId="14" xfId="0" applyNumberFormat="1" applyFont="1" applyFill="1" applyBorder="1" applyAlignment="1">
      <alignment horizontal="center" vertical="center"/>
    </xf>
    <xf numFmtId="4" fontId="7" fillId="0" borderId="14" xfId="0" applyNumberFormat="1" applyFont="1" applyFill="1" applyBorder="1" applyAlignment="1">
      <alignment horizontal="right" vertical="center"/>
    </xf>
    <xf numFmtId="0" fontId="6" fillId="0" borderId="15" xfId="0" applyFont="1" applyFill="1" applyBorder="1" applyAlignment="1">
      <alignment horizontal="center" vertical="center" wrapText="1"/>
    </xf>
    <xf numFmtId="0" fontId="9" fillId="0" borderId="15" xfId="0" applyNumberFormat="1" applyFont="1" applyFill="1" applyBorder="1" applyAlignment="1">
      <alignment horizontal="center" vertical="center"/>
    </xf>
    <xf numFmtId="4" fontId="7" fillId="0" borderId="15" xfId="0" applyNumberFormat="1" applyFont="1" applyFill="1" applyBorder="1" applyAlignment="1">
      <alignment horizontal="right" vertical="center"/>
    </xf>
    <xf numFmtId="165" fontId="0" fillId="0" borderId="15" xfId="0" applyNumberFormat="1" applyFill="1" applyBorder="1" applyAlignment="1">
      <alignment horizontal="center"/>
    </xf>
    <xf numFmtId="0" fontId="0" fillId="0" borderId="15" xfId="0" applyNumberFormat="1" applyFill="1" applyBorder="1" applyAlignment="1">
      <alignment horizontal="center"/>
    </xf>
    <xf numFmtId="4" fontId="0" fillId="0" borderId="15" xfId="0" applyNumberFormat="1" applyFill="1" applyBorder="1" applyAlignment="1">
      <alignment horizontal="center"/>
    </xf>
    <xf numFmtId="0" fontId="6" fillId="0" borderId="15" xfId="0" applyFont="1" applyFill="1" applyBorder="1" applyAlignment="1">
      <alignment horizontal="center" vertical="center"/>
    </xf>
    <xf numFmtId="0" fontId="7" fillId="0" borderId="15" xfId="0" applyNumberFormat="1" applyFont="1" applyFill="1" applyBorder="1" applyAlignment="1">
      <alignment horizontal="center" vertical="center"/>
    </xf>
    <xf numFmtId="4" fontId="7" fillId="0" borderId="15" xfId="0" applyNumberFormat="1" applyFont="1" applyFill="1" applyBorder="1" applyAlignment="1">
      <alignment horizontal="center" vertical="center"/>
    </xf>
    <xf numFmtId="0" fontId="6" fillId="0" borderId="15" xfId="0" applyFont="1" applyFill="1" applyBorder="1" applyAlignment="1">
      <alignment horizontal="right" vertical="center"/>
    </xf>
    <xf numFmtId="165" fontId="0" fillId="0" borderId="15" xfId="0" applyNumberFormat="1" applyFill="1" applyBorder="1" applyAlignment="1">
      <alignment horizontal="center" vertical="center"/>
    </xf>
    <xf numFmtId="0" fontId="0" fillId="0" borderId="15" xfId="0" applyNumberFormat="1" applyFill="1" applyBorder="1" applyAlignment="1">
      <alignment horizontal="center" vertical="center"/>
    </xf>
    <xf numFmtId="4" fontId="0" fillId="0" borderId="15" xfId="0" applyNumberFormat="1" applyFill="1" applyBorder="1" applyAlignment="1">
      <alignment horizontal="center" vertical="center"/>
    </xf>
    <xf numFmtId="165" fontId="0" fillId="0" borderId="15" xfId="0" applyNumberFormat="1" applyFill="1" applyBorder="1" applyAlignment="1">
      <alignment/>
    </xf>
    <xf numFmtId="0" fontId="0" fillId="0" borderId="15" xfId="0" applyNumberFormat="1" applyFill="1" applyBorder="1" applyAlignment="1">
      <alignment/>
    </xf>
    <xf numFmtId="4" fontId="0" fillId="0" borderId="15" xfId="0" applyNumberFormat="1" applyFill="1" applyBorder="1" applyAlignment="1">
      <alignment/>
    </xf>
    <xf numFmtId="0" fontId="9" fillId="0" borderId="14" xfId="0" applyFont="1" applyFill="1" applyBorder="1" applyAlignment="1">
      <alignment horizontal="center" vertical="center"/>
    </xf>
    <xf numFmtId="0" fontId="9" fillId="0" borderId="14" xfId="0" applyFont="1" applyFill="1" applyBorder="1" applyAlignment="1">
      <alignment horizontal="left" vertical="center"/>
    </xf>
    <xf numFmtId="0" fontId="7" fillId="0" borderId="14" xfId="0" applyFont="1" applyFill="1" applyBorder="1" applyAlignment="1">
      <alignment horizontal="center" vertical="center"/>
    </xf>
    <xf numFmtId="0" fontId="9" fillId="0" borderId="11" xfId="0" applyFont="1" applyFill="1" applyBorder="1" applyAlignment="1">
      <alignment horizontal="left" vertical="center"/>
    </xf>
    <xf numFmtId="0" fontId="7" fillId="0" borderId="11" xfId="0" applyFont="1" applyFill="1" applyBorder="1" applyAlignment="1">
      <alignment horizontal="center" vertical="center"/>
    </xf>
    <xf numFmtId="0" fontId="9" fillId="0" borderId="14" xfId="0" applyFont="1" applyFill="1" applyBorder="1" applyAlignment="1">
      <alignment horizontal="center" vertical="center" wrapText="1"/>
    </xf>
    <xf numFmtId="0" fontId="7" fillId="0" borderId="14" xfId="0" applyFont="1" applyFill="1" applyBorder="1" applyAlignment="1">
      <alignment horizontal="right" vertical="center"/>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4" fontId="7" fillId="0" borderId="17" xfId="0" applyNumberFormat="1" applyFont="1" applyFill="1" applyBorder="1" applyAlignment="1">
      <alignment vertical="center"/>
    </xf>
    <xf numFmtId="0" fontId="0" fillId="0" borderId="13" xfId="0" applyNumberFormat="1" applyFill="1" applyBorder="1" applyAlignment="1">
      <alignment horizontal="center" vertical="center"/>
    </xf>
    <xf numFmtId="4" fontId="0" fillId="0" borderId="13" xfId="0" applyNumberFormat="1" applyFill="1" applyBorder="1" applyAlignment="1">
      <alignment horizontal="center" vertical="center"/>
    </xf>
    <xf numFmtId="0" fontId="0" fillId="0" borderId="0" xfId="0" applyFill="1" applyBorder="1" applyAlignment="1">
      <alignment/>
    </xf>
    <xf numFmtId="0" fontId="20" fillId="0" borderId="13"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13" xfId="0" applyFill="1" applyBorder="1" applyAlignment="1">
      <alignment horizontal="center" vertical="center" wrapText="1"/>
    </xf>
    <xf numFmtId="0" fontId="0" fillId="39" borderId="21" xfId="0" applyFill="1" applyBorder="1" applyAlignment="1">
      <alignment horizontal="center" vertical="center"/>
    </xf>
    <xf numFmtId="0" fontId="0" fillId="39" borderId="22" xfId="0" applyFill="1" applyBorder="1" applyAlignment="1">
      <alignment horizontal="center" vertical="center"/>
    </xf>
    <xf numFmtId="0" fontId="19" fillId="0" borderId="21" xfId="0" applyFont="1" applyBorder="1" applyAlignment="1">
      <alignment horizontal="left" vertical="top" wrapText="1"/>
    </xf>
    <xf numFmtId="0" fontId="19" fillId="0" borderId="23" xfId="0" applyFont="1" applyBorder="1" applyAlignment="1">
      <alignment horizontal="left" vertical="top" wrapText="1"/>
    </xf>
    <xf numFmtId="0" fontId="19" fillId="0" borderId="22" xfId="0" applyFont="1" applyBorder="1" applyAlignment="1">
      <alignment horizontal="left" vertical="top" wrapText="1"/>
    </xf>
    <xf numFmtId="0" fontId="0" fillId="0" borderId="21" xfId="0" applyFont="1" applyBorder="1" applyAlignment="1">
      <alignment horizontal="center" wrapText="1"/>
    </xf>
    <xf numFmtId="0" fontId="0" fillId="0" borderId="23" xfId="0" applyFont="1" applyBorder="1" applyAlignment="1">
      <alignment horizontal="center" wrapText="1"/>
    </xf>
    <xf numFmtId="0" fontId="0" fillId="0" borderId="22" xfId="0" applyFont="1" applyBorder="1" applyAlignment="1">
      <alignment horizontal="center" wrapText="1"/>
    </xf>
    <xf numFmtId="0" fontId="9" fillId="36" borderId="10"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5" borderId="10" xfId="0" applyFont="1" applyFill="1" applyBorder="1" applyAlignment="1">
      <alignment horizontal="left" vertical="center"/>
    </xf>
    <xf numFmtId="0" fontId="9" fillId="37" borderId="10" xfId="0" applyFont="1" applyFill="1" applyBorder="1" applyAlignment="1">
      <alignment horizontal="left" vertical="center"/>
    </xf>
    <xf numFmtId="0" fontId="9" fillId="35" borderId="10" xfId="0" applyFont="1" applyFill="1" applyBorder="1" applyAlignment="1">
      <alignment horizontal="left" vertical="center" wrapText="1"/>
    </xf>
    <xf numFmtId="0" fontId="1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20" fillId="0" borderId="13"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tabSelected="1" zoomScale="90" zoomScaleNormal="90" zoomScalePageLayoutView="0" workbookViewId="0" topLeftCell="A40">
      <selection activeCell="I46" sqref="I46"/>
    </sheetView>
  </sheetViews>
  <sheetFormatPr defaultColWidth="8.796875" defaultRowHeight="14.25"/>
  <cols>
    <col min="1" max="1" width="4" style="1" customWidth="1"/>
    <col min="2" max="2" width="16.5" style="2" customWidth="1"/>
    <col min="3" max="3" width="21.09765625" style="3" customWidth="1"/>
    <col min="4" max="4" width="8.69921875" style="1" customWidth="1"/>
    <col min="5" max="5" width="8.09765625" style="1" customWidth="1"/>
    <col min="6" max="6" width="15" style="1" customWidth="1"/>
    <col min="7" max="7" width="9" style="1" customWidth="1"/>
    <col min="8" max="8" width="8.5" style="1" customWidth="1"/>
    <col min="9" max="253" width="9" style="1" customWidth="1"/>
  </cols>
  <sheetData>
    <row r="1" spans="1:3" ht="15">
      <c r="A1" s="116" t="s">
        <v>107</v>
      </c>
      <c r="B1" s="117"/>
      <c r="C1" s="118"/>
    </row>
    <row r="2" spans="1:3" ht="16.5" customHeight="1">
      <c r="A2" s="116" t="s">
        <v>108</v>
      </c>
      <c r="B2" s="117"/>
      <c r="C2" s="118"/>
    </row>
    <row r="3" spans="1:10" ht="33.75" customHeight="1">
      <c r="A3" s="4"/>
      <c r="B3" s="5"/>
      <c r="C3" s="165" t="s">
        <v>109</v>
      </c>
      <c r="D3" s="165"/>
      <c r="E3" s="165"/>
      <c r="F3" s="165"/>
      <c r="G3" s="6"/>
      <c r="H3"/>
      <c r="I3" s="7"/>
      <c r="J3" s="8"/>
    </row>
    <row r="4" spans="1:10" ht="29.25" customHeight="1">
      <c r="A4" s="173" t="s">
        <v>0</v>
      </c>
      <c r="B4" s="173"/>
      <c r="C4" s="173"/>
      <c r="D4" s="173"/>
      <c r="E4" s="173"/>
      <c r="F4" s="173"/>
      <c r="G4" s="173"/>
      <c r="H4" s="173"/>
      <c r="I4" s="173"/>
      <c r="J4" s="8"/>
    </row>
    <row r="5" spans="1:10" ht="336.75" customHeight="1">
      <c r="A5" s="178" t="s">
        <v>112</v>
      </c>
      <c r="B5" s="179"/>
      <c r="C5" s="179"/>
      <c r="D5" s="179"/>
      <c r="E5" s="179"/>
      <c r="F5" s="179"/>
      <c r="G5" s="179"/>
      <c r="H5" s="179"/>
      <c r="I5" s="180"/>
      <c r="J5" s="9"/>
    </row>
    <row r="6" spans="1:10" ht="31.5" customHeight="1">
      <c r="A6" s="181"/>
      <c r="B6" s="182"/>
      <c r="C6" s="182"/>
      <c r="D6" s="182"/>
      <c r="E6" s="182"/>
      <c r="F6" s="182"/>
      <c r="G6" s="182"/>
      <c r="H6" s="182"/>
      <c r="I6" s="183"/>
      <c r="J6" s="9"/>
    </row>
    <row r="7" spans="1:11" ht="73.5" customHeight="1">
      <c r="A7" s="122" t="s">
        <v>1</v>
      </c>
      <c r="B7" s="123" t="s">
        <v>2</v>
      </c>
      <c r="C7" s="123" t="s">
        <v>3</v>
      </c>
      <c r="D7" s="123" t="s">
        <v>4</v>
      </c>
      <c r="E7" s="123" t="s">
        <v>115</v>
      </c>
      <c r="F7" s="123" t="s">
        <v>5</v>
      </c>
      <c r="G7" s="123" t="s">
        <v>6</v>
      </c>
      <c r="H7" s="123" t="s">
        <v>7</v>
      </c>
      <c r="I7" s="123" t="s">
        <v>110</v>
      </c>
      <c r="J7" s="13"/>
      <c r="K7" s="13"/>
    </row>
    <row r="8" spans="1:9" ht="15">
      <c r="A8" s="124">
        <v>1</v>
      </c>
      <c r="B8" s="125">
        <v>2</v>
      </c>
      <c r="C8" s="124">
        <v>3</v>
      </c>
      <c r="D8" s="125">
        <v>4</v>
      </c>
      <c r="E8" s="124">
        <v>5</v>
      </c>
      <c r="F8" s="193">
        <v>6</v>
      </c>
      <c r="G8" s="193">
        <v>7</v>
      </c>
      <c r="H8" s="193">
        <v>8</v>
      </c>
      <c r="I8" s="193">
        <v>9</v>
      </c>
    </row>
    <row r="9" spans="1:9" ht="51" customHeight="1">
      <c r="A9" s="169" t="s">
        <v>8</v>
      </c>
      <c r="B9" s="170"/>
      <c r="C9" s="170"/>
      <c r="D9" s="170"/>
      <c r="E9" s="170"/>
      <c r="F9" s="170"/>
      <c r="G9" s="170"/>
      <c r="H9" s="170"/>
      <c r="I9" s="171"/>
    </row>
    <row r="10" spans="1:9" ht="45" customHeight="1">
      <c r="A10" s="11">
        <v>1</v>
      </c>
      <c r="B10" s="12"/>
      <c r="C10" s="15" t="s">
        <v>9</v>
      </c>
      <c r="D10" s="119">
        <v>5</v>
      </c>
      <c r="E10" s="161"/>
      <c r="F10" s="105"/>
      <c r="G10" s="162"/>
      <c r="H10" s="163"/>
      <c r="I10" s="163"/>
    </row>
    <row r="11" spans="1:9" ht="36" customHeight="1">
      <c r="A11" s="11">
        <v>2</v>
      </c>
      <c r="B11" s="12"/>
      <c r="C11" s="15" t="s">
        <v>10</v>
      </c>
      <c r="D11" s="119">
        <v>5</v>
      </c>
      <c r="E11" s="104"/>
      <c r="F11" s="109"/>
      <c r="G11" s="110"/>
      <c r="H11" s="111"/>
      <c r="I11" s="111"/>
    </row>
    <row r="12" spans="1:9" ht="87" customHeight="1">
      <c r="A12" s="167" t="s">
        <v>11</v>
      </c>
      <c r="B12" s="168"/>
      <c r="C12" s="168"/>
      <c r="D12" s="168"/>
      <c r="E12" s="168"/>
      <c r="F12" s="168"/>
      <c r="G12" s="168"/>
      <c r="H12" s="168"/>
      <c r="I12" s="168"/>
    </row>
    <row r="13" spans="1:9" ht="33.75" customHeight="1">
      <c r="A13" s="12">
        <v>3</v>
      </c>
      <c r="B13" s="12"/>
      <c r="C13" s="15" t="s">
        <v>12</v>
      </c>
      <c r="D13" s="119">
        <v>5</v>
      </c>
      <c r="E13" s="14"/>
      <c r="F13" s="106"/>
      <c r="G13" s="107"/>
      <c r="H13" s="108"/>
      <c r="I13" s="108"/>
    </row>
    <row r="14" spans="1:9" ht="32.25" customHeight="1">
      <c r="A14" s="130">
        <v>4</v>
      </c>
      <c r="B14" s="131"/>
      <c r="C14" s="132" t="s">
        <v>13</v>
      </c>
      <c r="D14" s="120">
        <v>5</v>
      </c>
      <c r="E14" s="101"/>
      <c r="F14" s="112"/>
      <c r="G14" s="113"/>
      <c r="H14" s="114"/>
      <c r="I14" s="114"/>
    </row>
    <row r="15" spans="1:9" ht="122.25" customHeight="1">
      <c r="A15" s="166" t="s">
        <v>14</v>
      </c>
      <c r="B15" s="166"/>
      <c r="C15" s="166"/>
      <c r="D15" s="166"/>
      <c r="E15" s="166"/>
      <c r="F15" s="166"/>
      <c r="G15" s="166"/>
      <c r="H15" s="166"/>
      <c r="I15" s="166"/>
    </row>
    <row r="16" spans="1:9" ht="24">
      <c r="A16" s="123">
        <v>5</v>
      </c>
      <c r="B16" s="123"/>
      <c r="C16" s="135" t="s">
        <v>15</v>
      </c>
      <c r="D16" s="136">
        <v>10</v>
      </c>
      <c r="E16" s="137"/>
      <c r="F16" s="138"/>
      <c r="G16" s="139"/>
      <c r="H16" s="140"/>
      <c r="I16" s="140"/>
    </row>
    <row r="17" spans="1:9" ht="99" customHeight="1">
      <c r="A17" s="166" t="s">
        <v>16</v>
      </c>
      <c r="B17" s="166"/>
      <c r="C17" s="166"/>
      <c r="D17" s="166"/>
      <c r="E17" s="166"/>
      <c r="F17" s="166"/>
      <c r="G17" s="166"/>
      <c r="H17" s="166"/>
      <c r="I17" s="166"/>
    </row>
    <row r="18" spans="1:9" ht="52.5" customHeight="1">
      <c r="A18" s="123">
        <v>6</v>
      </c>
      <c r="B18" s="123"/>
      <c r="C18" s="141" t="s">
        <v>17</v>
      </c>
      <c r="D18" s="136">
        <v>10</v>
      </c>
      <c r="E18" s="137"/>
      <c r="F18" s="138"/>
      <c r="G18" s="139"/>
      <c r="H18" s="140"/>
      <c r="I18" s="140"/>
    </row>
    <row r="19" spans="1:9" ht="165.75" customHeight="1">
      <c r="A19" s="166" t="s">
        <v>18</v>
      </c>
      <c r="B19" s="166"/>
      <c r="C19" s="166"/>
      <c r="D19" s="166"/>
      <c r="E19" s="166"/>
      <c r="F19" s="166"/>
      <c r="G19" s="166"/>
      <c r="H19" s="166"/>
      <c r="I19" s="166"/>
    </row>
    <row r="20" spans="1:9" ht="57" customHeight="1">
      <c r="A20" s="123">
        <v>7</v>
      </c>
      <c r="B20" s="123"/>
      <c r="C20" s="135" t="s">
        <v>19</v>
      </c>
      <c r="D20" s="136">
        <v>10</v>
      </c>
      <c r="E20" s="137"/>
      <c r="F20" s="138"/>
      <c r="G20" s="142"/>
      <c r="H20" s="143"/>
      <c r="I20" s="143"/>
    </row>
    <row r="21" spans="1:9" ht="87" customHeight="1">
      <c r="A21" s="166" t="s">
        <v>113</v>
      </c>
      <c r="B21" s="166"/>
      <c r="C21" s="166"/>
      <c r="D21" s="166"/>
      <c r="E21" s="166"/>
      <c r="F21" s="166"/>
      <c r="G21" s="166"/>
      <c r="H21" s="166"/>
      <c r="I21" s="166"/>
    </row>
    <row r="22" spans="1:9" ht="58.5" customHeight="1">
      <c r="A22" s="123">
        <v>8</v>
      </c>
      <c r="B22" s="123"/>
      <c r="C22" s="144" t="s">
        <v>20</v>
      </c>
      <c r="D22" s="136">
        <v>10</v>
      </c>
      <c r="E22" s="137"/>
      <c r="F22" s="145"/>
      <c r="G22" s="146"/>
      <c r="H22" s="147"/>
      <c r="I22" s="147"/>
    </row>
    <row r="23" spans="1:9" ht="50.25" customHeight="1">
      <c r="A23" s="166" t="s">
        <v>21</v>
      </c>
      <c r="B23" s="166"/>
      <c r="C23" s="166"/>
      <c r="D23" s="166"/>
      <c r="E23" s="166"/>
      <c r="F23" s="166"/>
      <c r="G23" s="166"/>
      <c r="H23" s="166"/>
      <c r="I23" s="166"/>
    </row>
    <row r="24" spans="1:9" ht="81.75" customHeight="1">
      <c r="A24" s="123">
        <v>9</v>
      </c>
      <c r="B24" s="123"/>
      <c r="C24" s="144" t="s">
        <v>20</v>
      </c>
      <c r="D24" s="136">
        <v>10</v>
      </c>
      <c r="E24" s="137"/>
      <c r="F24" s="145"/>
      <c r="G24" s="146"/>
      <c r="H24" s="147"/>
      <c r="I24" s="147"/>
    </row>
    <row r="25" spans="1:9" ht="56.25" customHeight="1">
      <c r="A25" s="166" t="s">
        <v>22</v>
      </c>
      <c r="B25" s="166"/>
      <c r="C25" s="166"/>
      <c r="D25" s="166"/>
      <c r="E25" s="166"/>
      <c r="F25" s="166"/>
      <c r="G25" s="166"/>
      <c r="H25" s="166"/>
      <c r="I25" s="166"/>
    </row>
    <row r="26" spans="1:9" ht="57.75" customHeight="1">
      <c r="A26" s="123">
        <v>10</v>
      </c>
      <c r="B26" s="123"/>
      <c r="C26" s="135" t="s">
        <v>23</v>
      </c>
      <c r="D26" s="136">
        <v>10</v>
      </c>
      <c r="E26" s="137"/>
      <c r="F26" s="145"/>
      <c r="G26" s="146"/>
      <c r="H26" s="147"/>
      <c r="I26" s="147"/>
    </row>
    <row r="27" spans="1:9" ht="79.5" customHeight="1">
      <c r="A27" s="166" t="s">
        <v>24</v>
      </c>
      <c r="B27" s="166"/>
      <c r="C27" s="166"/>
      <c r="D27" s="166"/>
      <c r="E27" s="166"/>
      <c r="F27" s="166"/>
      <c r="G27" s="166"/>
      <c r="H27" s="166"/>
      <c r="I27" s="166"/>
    </row>
    <row r="28" spans="1:9" ht="67.5" customHeight="1">
      <c r="A28" s="123">
        <v>11</v>
      </c>
      <c r="B28" s="123"/>
      <c r="C28" s="135" t="s">
        <v>23</v>
      </c>
      <c r="D28" s="136">
        <v>10</v>
      </c>
      <c r="E28" s="137"/>
      <c r="F28" s="145"/>
      <c r="G28" s="146"/>
      <c r="H28" s="147"/>
      <c r="I28" s="147"/>
    </row>
    <row r="29" spans="1:9" ht="65.25" customHeight="1">
      <c r="A29" s="166" t="s">
        <v>25</v>
      </c>
      <c r="B29" s="166"/>
      <c r="C29" s="166"/>
      <c r="D29" s="166"/>
      <c r="E29" s="166"/>
      <c r="F29" s="166"/>
      <c r="G29" s="166"/>
      <c r="H29" s="166"/>
      <c r="I29" s="166"/>
    </row>
    <row r="30" spans="1:9" ht="42.75" customHeight="1">
      <c r="A30" s="123">
        <v>12</v>
      </c>
      <c r="B30" s="123"/>
      <c r="C30" s="135" t="s">
        <v>26</v>
      </c>
      <c r="D30" s="136">
        <v>5</v>
      </c>
      <c r="E30" s="137"/>
      <c r="F30" s="148"/>
      <c r="G30" s="149"/>
      <c r="H30" s="150"/>
      <c r="I30" s="150"/>
    </row>
    <row r="31" spans="1:9" ht="58.5" customHeight="1">
      <c r="A31" s="166" t="s">
        <v>27</v>
      </c>
      <c r="B31" s="166"/>
      <c r="C31" s="166"/>
      <c r="D31" s="166"/>
      <c r="E31" s="166"/>
      <c r="F31" s="166"/>
      <c r="G31" s="166"/>
      <c r="H31" s="166"/>
      <c r="I31" s="166"/>
    </row>
    <row r="32" spans="1:9" ht="67.5" customHeight="1">
      <c r="A32" s="123">
        <v>13</v>
      </c>
      <c r="B32" s="123"/>
      <c r="C32" s="135" t="s">
        <v>26</v>
      </c>
      <c r="D32" s="136">
        <v>5</v>
      </c>
      <c r="E32" s="137"/>
      <c r="F32" s="145"/>
      <c r="G32" s="146"/>
      <c r="H32" s="147"/>
      <c r="I32" s="147"/>
    </row>
    <row r="33" spans="1:9" ht="39" customHeight="1">
      <c r="A33" s="174" t="s">
        <v>114</v>
      </c>
      <c r="B33" s="174"/>
      <c r="C33" s="174"/>
      <c r="D33" s="174"/>
      <c r="E33" s="174"/>
      <c r="F33" s="174"/>
      <c r="G33" s="174"/>
      <c r="H33" s="174"/>
      <c r="I33" s="174"/>
    </row>
    <row r="34" spans="1:9" ht="38.25" customHeight="1">
      <c r="A34" s="151">
        <v>14</v>
      </c>
      <c r="B34" s="152"/>
      <c r="C34" s="153" t="s">
        <v>28</v>
      </c>
      <c r="D34" s="133">
        <v>4</v>
      </c>
      <c r="E34" s="134"/>
      <c r="F34" s="109"/>
      <c r="G34" s="110"/>
      <c r="H34" s="111"/>
      <c r="I34" s="111"/>
    </row>
    <row r="35" spans="1:9" ht="31.5" customHeight="1">
      <c r="A35" s="18">
        <v>15</v>
      </c>
      <c r="B35" s="154"/>
      <c r="C35" s="155" t="s">
        <v>29</v>
      </c>
      <c r="D35" s="120">
        <v>5</v>
      </c>
      <c r="E35" s="101"/>
      <c r="F35" s="112"/>
      <c r="G35" s="113"/>
      <c r="H35" s="114"/>
      <c r="I35" s="114"/>
    </row>
    <row r="36" spans="1:9" ht="58.5" customHeight="1">
      <c r="A36" s="172" t="s">
        <v>30</v>
      </c>
      <c r="B36" s="172"/>
      <c r="C36" s="172"/>
      <c r="D36" s="172"/>
      <c r="E36" s="172"/>
      <c r="F36" s="172"/>
      <c r="G36" s="172"/>
      <c r="H36" s="172"/>
      <c r="I36" s="172"/>
    </row>
    <row r="37" spans="1:9" ht="32.25" customHeight="1">
      <c r="A37" s="151">
        <v>16</v>
      </c>
      <c r="B37" s="156"/>
      <c r="C37" s="157" t="s">
        <v>31</v>
      </c>
      <c r="D37" s="133">
        <v>5</v>
      </c>
      <c r="E37" s="134"/>
      <c r="F37" s="109"/>
      <c r="G37" s="110"/>
      <c r="H37" s="111"/>
      <c r="I37" s="111"/>
    </row>
    <row r="38" spans="1:9" ht="33.75" customHeight="1">
      <c r="A38" s="16">
        <v>17</v>
      </c>
      <c r="B38" s="17"/>
      <c r="C38" s="194" t="s">
        <v>32</v>
      </c>
      <c r="D38" s="119">
        <v>5</v>
      </c>
      <c r="E38" s="14"/>
      <c r="F38" s="106"/>
      <c r="G38" s="107"/>
      <c r="H38" s="108"/>
      <c r="I38" s="108"/>
    </row>
    <row r="39" spans="1:9" ht="38.25" customHeight="1">
      <c r="A39" s="18">
        <v>18</v>
      </c>
      <c r="B39" s="19"/>
      <c r="C39" s="195" t="s">
        <v>33</v>
      </c>
      <c r="D39" s="120">
        <v>5</v>
      </c>
      <c r="E39" s="101"/>
      <c r="F39" s="112"/>
      <c r="G39" s="113"/>
      <c r="H39" s="114"/>
      <c r="I39" s="114"/>
    </row>
    <row r="40" spans="1:9" ht="80.25" customHeight="1">
      <c r="A40" s="172" t="s">
        <v>34</v>
      </c>
      <c r="B40" s="172"/>
      <c r="C40" s="172"/>
      <c r="D40" s="172"/>
      <c r="E40" s="172"/>
      <c r="F40" s="172"/>
      <c r="G40" s="172"/>
      <c r="H40" s="172"/>
      <c r="I40" s="172"/>
    </row>
    <row r="41" spans="1:9" ht="36">
      <c r="A41" s="158">
        <v>19</v>
      </c>
      <c r="B41" s="159"/>
      <c r="C41" s="160" t="s">
        <v>35</v>
      </c>
      <c r="D41" s="136">
        <v>10</v>
      </c>
      <c r="E41" s="137"/>
      <c r="F41" s="145"/>
      <c r="G41" s="146"/>
      <c r="H41" s="147"/>
      <c r="I41" s="147"/>
    </row>
    <row r="42" spans="1:9" ht="75" customHeight="1">
      <c r="A42" s="172" t="s">
        <v>36</v>
      </c>
      <c r="B42" s="172"/>
      <c r="C42" s="172"/>
      <c r="D42" s="172"/>
      <c r="E42" s="172"/>
      <c r="F42" s="172"/>
      <c r="G42" s="172"/>
      <c r="H42" s="172"/>
      <c r="I42" s="172"/>
    </row>
    <row r="43" spans="1:9" ht="24">
      <c r="A43" s="156">
        <v>20</v>
      </c>
      <c r="B43" s="156"/>
      <c r="C43" s="197" t="s">
        <v>37</v>
      </c>
      <c r="D43" s="133">
        <v>2</v>
      </c>
      <c r="E43" s="134"/>
      <c r="F43" s="109"/>
      <c r="G43" s="110"/>
      <c r="H43" s="111"/>
      <c r="I43" s="111"/>
    </row>
    <row r="44" spans="1:9" ht="24">
      <c r="A44" s="18">
        <v>21</v>
      </c>
      <c r="B44" s="19"/>
      <c r="C44" s="195" t="s">
        <v>38</v>
      </c>
      <c r="D44" s="120">
        <v>2</v>
      </c>
      <c r="E44" s="101"/>
      <c r="F44" s="112"/>
      <c r="G44" s="113"/>
      <c r="H44" s="114"/>
      <c r="I44" s="114"/>
    </row>
    <row r="45" spans="1:9" ht="37.5" customHeight="1">
      <c r="A45" s="102">
        <v>22</v>
      </c>
      <c r="B45" s="103"/>
      <c r="C45" s="196" t="s">
        <v>39</v>
      </c>
      <c r="D45" s="121">
        <v>1</v>
      </c>
      <c r="E45" s="126"/>
      <c r="F45" s="127"/>
      <c r="G45" s="128"/>
      <c r="H45" s="129"/>
      <c r="I45" s="129"/>
    </row>
    <row r="46" spans="1:9" ht="29.25" customHeight="1">
      <c r="A46" s="164"/>
      <c r="B46" s="164"/>
      <c r="C46" s="175" t="s">
        <v>111</v>
      </c>
      <c r="D46" s="175"/>
      <c r="E46" s="175"/>
      <c r="F46" s="105"/>
      <c r="G46" s="176"/>
      <c r="H46" s="177"/>
      <c r="I46" s="115"/>
    </row>
    <row r="47" spans="1:9" ht="14.25">
      <c r="A47"/>
      <c r="B47"/>
      <c r="C47"/>
      <c r="D47"/>
      <c r="E47"/>
      <c r="F47"/>
      <c r="G47"/>
      <c r="H47"/>
      <c r="I47"/>
    </row>
    <row r="48" spans="1:9" ht="14.25">
      <c r="A48"/>
      <c r="B48"/>
      <c r="C48"/>
      <c r="D48"/>
      <c r="E48"/>
      <c r="F48"/>
      <c r="G48"/>
      <c r="H48"/>
      <c r="I48"/>
    </row>
    <row r="53" ht="46.5" customHeight="1"/>
    <row r="54" ht="37.5" customHeight="1"/>
  </sheetData>
  <sheetProtection selectLockedCells="1" selectUnlockedCells="1"/>
  <mergeCells count="21">
    <mergeCell ref="C46:E46"/>
    <mergeCell ref="G46:H46"/>
    <mergeCell ref="A5:I5"/>
    <mergeCell ref="A6:I6"/>
    <mergeCell ref="A31:I31"/>
    <mergeCell ref="A33:I33"/>
    <mergeCell ref="A42:I42"/>
    <mergeCell ref="A25:I25"/>
    <mergeCell ref="A21:I21"/>
    <mergeCell ref="A23:I23"/>
    <mergeCell ref="A27:I27"/>
    <mergeCell ref="C3:F3"/>
    <mergeCell ref="A15:I15"/>
    <mergeCell ref="A12:I12"/>
    <mergeCell ref="A9:I9"/>
    <mergeCell ref="A40:I40"/>
    <mergeCell ref="A36:I36"/>
    <mergeCell ref="A19:I19"/>
    <mergeCell ref="A17:I17"/>
    <mergeCell ref="A29:I29"/>
    <mergeCell ref="A4:I4"/>
  </mergeCells>
  <printOptions/>
  <pageMargins left="0.7000000000000001" right="0.7000000000000001" top="0.75" bottom="0.75" header="0.5118110236220472" footer="0.5118110236220472"/>
  <pageSetup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I38"/>
  <sheetViews>
    <sheetView zoomScale="90" zoomScaleNormal="90" zoomScalePageLayoutView="0" workbookViewId="0" topLeftCell="A19">
      <selection activeCell="F40" sqref="F40"/>
    </sheetView>
  </sheetViews>
  <sheetFormatPr defaultColWidth="8.796875" defaultRowHeight="14.25"/>
  <cols>
    <col min="1" max="1" width="5.09765625" style="20" customWidth="1"/>
    <col min="2" max="2" width="23.5" style="6" customWidth="1"/>
    <col min="3" max="3" width="25.5" style="21" customWidth="1"/>
    <col min="4" max="4" width="9" style="22" customWidth="1"/>
    <col min="5" max="5" width="12.19921875" style="21" customWidth="1"/>
    <col min="6" max="6" width="10.69921875" style="21" customWidth="1"/>
    <col min="7" max="7" width="8" style="21" customWidth="1"/>
    <col min="8" max="9" width="10.09765625" style="21" customWidth="1"/>
    <col min="10" max="16384" width="9" style="21" customWidth="1"/>
  </cols>
  <sheetData>
    <row r="1" spans="1:8" s="27" customFormat="1" ht="14.25">
      <c r="A1" s="23" t="s">
        <v>40</v>
      </c>
      <c r="B1" s="23"/>
      <c r="C1" s="23"/>
      <c r="D1" s="23" t="s">
        <v>41</v>
      </c>
      <c r="E1" s="24"/>
      <c r="F1" s="25"/>
      <c r="G1" s="26"/>
      <c r="H1" s="23"/>
    </row>
    <row r="2" spans="1:9" s="27" customFormat="1" ht="13.5" customHeight="1">
      <c r="A2" s="23"/>
      <c r="B2" s="23"/>
      <c r="C2" s="23"/>
      <c r="D2" s="28"/>
      <c r="E2" s="28"/>
      <c r="F2" s="189"/>
      <c r="G2" s="189"/>
      <c r="H2" s="189"/>
      <c r="I2" s="189"/>
    </row>
    <row r="3" spans="1:9" s="29" customFormat="1" ht="18">
      <c r="A3" s="190" t="s">
        <v>42</v>
      </c>
      <c r="B3" s="190"/>
      <c r="C3" s="190"/>
      <c r="D3" s="190"/>
      <c r="E3" s="190"/>
      <c r="F3" s="190"/>
      <c r="G3" s="190"/>
      <c r="H3" s="190"/>
      <c r="I3" s="190"/>
    </row>
    <row r="4" spans="1:9" s="30" customFormat="1" ht="106.5" customHeight="1">
      <c r="A4" s="191" t="s">
        <v>43</v>
      </c>
      <c r="B4" s="191"/>
      <c r="C4" s="191"/>
      <c r="D4" s="191"/>
      <c r="E4" s="191"/>
      <c r="F4" s="191"/>
      <c r="G4" s="191"/>
      <c r="H4" s="191"/>
      <c r="I4" s="191"/>
    </row>
    <row r="5" spans="1:9" s="10" customFormat="1" ht="14.25">
      <c r="A5" s="31" t="s">
        <v>44</v>
      </c>
      <c r="B5" s="32"/>
      <c r="C5" s="33"/>
      <c r="D5" s="32"/>
      <c r="E5" s="34"/>
      <c r="F5" s="32"/>
      <c r="G5" s="35"/>
      <c r="H5" s="34"/>
      <c r="I5" s="36"/>
    </row>
    <row r="6" spans="1:9" s="39" customFormat="1" ht="48" customHeight="1">
      <c r="A6" s="37" t="s">
        <v>1</v>
      </c>
      <c r="B6" s="38" t="s">
        <v>2</v>
      </c>
      <c r="C6" s="37" t="s">
        <v>45</v>
      </c>
      <c r="D6" s="38" t="s">
        <v>46</v>
      </c>
      <c r="E6" s="38" t="s">
        <v>47</v>
      </c>
      <c r="F6" s="38" t="s">
        <v>48</v>
      </c>
      <c r="G6" s="38" t="s">
        <v>49</v>
      </c>
      <c r="H6" s="38" t="s">
        <v>50</v>
      </c>
      <c r="I6" s="38" t="s">
        <v>51</v>
      </c>
    </row>
    <row r="7" spans="1:9" s="39" customFormat="1" ht="16.5" customHeight="1">
      <c r="A7" s="37">
        <v>1</v>
      </c>
      <c r="B7" s="38">
        <v>2</v>
      </c>
      <c r="C7" s="37">
        <v>3</v>
      </c>
      <c r="D7" s="37">
        <v>4</v>
      </c>
      <c r="E7" s="38">
        <v>5</v>
      </c>
      <c r="F7" s="37">
        <v>6</v>
      </c>
      <c r="G7" s="37">
        <v>7</v>
      </c>
      <c r="H7" s="38">
        <v>8</v>
      </c>
      <c r="I7" s="37">
        <v>9</v>
      </c>
    </row>
    <row r="8" spans="1:9" s="40" customFormat="1" ht="12" customHeight="1">
      <c r="A8" s="188" t="s">
        <v>52</v>
      </c>
      <c r="B8" s="188"/>
      <c r="C8" s="188"/>
      <c r="D8" s="188"/>
      <c r="E8" s="188"/>
      <c r="F8" s="188"/>
      <c r="G8" s="188"/>
      <c r="H8" s="188"/>
      <c r="I8" s="188"/>
    </row>
    <row r="9" spans="1:9" s="48" customFormat="1" ht="12">
      <c r="A9" s="41">
        <v>1</v>
      </c>
      <c r="B9" s="42" t="s">
        <v>53</v>
      </c>
      <c r="C9" s="43" t="s">
        <v>9</v>
      </c>
      <c r="D9" s="42">
        <v>0</v>
      </c>
      <c r="E9" s="44">
        <f>ROUND(IF(D9,H9+G9*H9/100,0),2)</f>
        <v>0</v>
      </c>
      <c r="F9" s="45">
        <f>ROUND(IF(D9,D9*E9),2)</f>
        <v>0</v>
      </c>
      <c r="G9" s="46">
        <v>8</v>
      </c>
      <c r="H9" s="47">
        <v>1270</v>
      </c>
      <c r="I9" s="45">
        <f>ROUND(IF(D9,D9*H9),2)</f>
        <v>0</v>
      </c>
    </row>
    <row r="10" spans="1:9" s="48" customFormat="1" ht="12">
      <c r="A10" s="41">
        <v>2</v>
      </c>
      <c r="B10" s="42" t="s">
        <v>54</v>
      </c>
      <c r="C10" s="43" t="s">
        <v>55</v>
      </c>
      <c r="D10" s="42">
        <v>0</v>
      </c>
      <c r="E10" s="44">
        <f>ROUND(IF(D10,H10+G10*H10/100,0),2)</f>
        <v>0</v>
      </c>
      <c r="F10" s="45">
        <f>ROUND(IF(D10,D10*E10),2)</f>
        <v>0</v>
      </c>
      <c r="G10" s="46">
        <v>8</v>
      </c>
      <c r="H10" s="47">
        <v>1270</v>
      </c>
      <c r="I10" s="45">
        <f>ROUND(IF(D10,D10*H10),2)</f>
        <v>0</v>
      </c>
    </row>
    <row r="11" spans="1:9" s="48" customFormat="1" ht="12">
      <c r="A11" s="41">
        <v>3</v>
      </c>
      <c r="B11" s="42" t="s">
        <v>56</v>
      </c>
      <c r="C11" s="43" t="s">
        <v>10</v>
      </c>
      <c r="D11" s="42">
        <v>0</v>
      </c>
      <c r="E11" s="44">
        <f>ROUND(IF(D11,H11+G11*H11/100,0),2)</f>
        <v>0</v>
      </c>
      <c r="F11" s="45">
        <f>ROUND(IF(D11,D11*E11),2)</f>
        <v>0</v>
      </c>
      <c r="G11" s="46">
        <v>8</v>
      </c>
      <c r="H11" s="47">
        <v>1270</v>
      </c>
      <c r="I11" s="45">
        <f>ROUND(IF(D11,D11*H11),2)</f>
        <v>0</v>
      </c>
    </row>
    <row r="12" spans="1:9" s="22" customFormat="1" ht="50.25" customHeight="1">
      <c r="A12" s="185" t="s">
        <v>57</v>
      </c>
      <c r="B12" s="185"/>
      <c r="C12" s="185"/>
      <c r="D12" s="185"/>
      <c r="E12" s="185"/>
      <c r="F12" s="185"/>
      <c r="G12" s="185"/>
      <c r="H12" s="185"/>
      <c r="I12" s="185"/>
    </row>
    <row r="13" spans="1:9" s="48" customFormat="1" ht="36">
      <c r="A13" s="49">
        <v>4</v>
      </c>
      <c r="B13" s="50" t="s">
        <v>58</v>
      </c>
      <c r="C13" s="51" t="s">
        <v>59</v>
      </c>
      <c r="D13" s="52">
        <v>80</v>
      </c>
      <c r="E13" s="53">
        <f>ROUND(IF(D13,H13+G13*H13/100,0),2)</f>
        <v>340.2</v>
      </c>
      <c r="F13" s="54">
        <f>ROUND(IF(D13,D13*E13),2)</f>
        <v>27216</v>
      </c>
      <c r="G13" s="55">
        <v>8</v>
      </c>
      <c r="H13" s="56">
        <v>315</v>
      </c>
      <c r="I13" s="54">
        <f>ROUND(IF(D13,D13*H13),2)</f>
        <v>25200</v>
      </c>
    </row>
    <row r="14" spans="1:9" s="48" customFormat="1" ht="36">
      <c r="A14" s="49">
        <v>5</v>
      </c>
      <c r="B14" s="50" t="s">
        <v>60</v>
      </c>
      <c r="C14" s="51" t="s">
        <v>61</v>
      </c>
      <c r="D14" s="52">
        <v>30</v>
      </c>
      <c r="E14" s="53">
        <f>ROUND(IF(D14,H14+G14*H14/100,0),2)</f>
        <v>340.2</v>
      </c>
      <c r="F14" s="54">
        <f>ROUND(IF(D14,D14*E14),2)</f>
        <v>10206</v>
      </c>
      <c r="G14" s="55">
        <v>8</v>
      </c>
      <c r="H14" s="56">
        <v>315</v>
      </c>
      <c r="I14" s="54">
        <f>ROUND(IF(D14,D14*H14),2)</f>
        <v>9450</v>
      </c>
    </row>
    <row r="15" spans="1:9" s="48" customFormat="1" ht="27" customHeight="1">
      <c r="A15" s="49">
        <v>6</v>
      </c>
      <c r="B15" s="50" t="s">
        <v>62</v>
      </c>
      <c r="C15" s="51" t="s">
        <v>31</v>
      </c>
      <c r="D15" s="52">
        <v>30</v>
      </c>
      <c r="E15" s="53">
        <f>ROUND(IF(D15,H15+G15*H15/100,0),2)</f>
        <v>340.2</v>
      </c>
      <c r="F15" s="54">
        <f>ROUND(IF(D15,D15*E15),2)</f>
        <v>10206</v>
      </c>
      <c r="G15" s="55">
        <v>8</v>
      </c>
      <c r="H15" s="56">
        <v>315</v>
      </c>
      <c r="I15" s="54">
        <f>ROUND(IF(D15,D15*H15),2)</f>
        <v>9450</v>
      </c>
    </row>
    <row r="16" spans="1:9" s="57" customFormat="1" ht="12" customHeight="1">
      <c r="A16" s="192" t="s">
        <v>63</v>
      </c>
      <c r="B16" s="192"/>
      <c r="C16" s="192"/>
      <c r="D16" s="192"/>
      <c r="E16" s="192"/>
      <c r="F16" s="192"/>
      <c r="G16" s="192"/>
      <c r="H16" s="192"/>
      <c r="I16" s="192"/>
    </row>
    <row r="17" spans="1:9" s="60" customFormat="1" ht="26.25" customHeight="1">
      <c r="A17" s="58">
        <v>7</v>
      </c>
      <c r="B17" s="59" t="s">
        <v>64</v>
      </c>
      <c r="C17" s="43" t="s">
        <v>23</v>
      </c>
      <c r="D17" s="42">
        <v>15</v>
      </c>
      <c r="E17" s="44">
        <f>ROUND(IF(D17,H17+G17*H17/100,0),2)</f>
        <v>680.4</v>
      </c>
      <c r="F17" s="45">
        <f>ROUND(IF(D17,D17*E17),2)</f>
        <v>10206</v>
      </c>
      <c r="G17" s="46">
        <v>8</v>
      </c>
      <c r="H17" s="47">
        <v>630</v>
      </c>
      <c r="I17" s="45">
        <f>ROUND(IF(D17,D17*H17),2)</f>
        <v>9450</v>
      </c>
    </row>
    <row r="18" spans="1:9" s="61" customFormat="1" ht="24.75" customHeight="1">
      <c r="A18" s="185" t="s">
        <v>65</v>
      </c>
      <c r="B18" s="185"/>
      <c r="C18" s="185"/>
      <c r="D18" s="185"/>
      <c r="E18" s="185"/>
      <c r="F18" s="185"/>
      <c r="G18" s="185"/>
      <c r="H18" s="185"/>
      <c r="I18" s="185"/>
    </row>
    <row r="19" spans="1:9" s="61" customFormat="1" ht="39" customHeight="1">
      <c r="A19" s="49">
        <v>8</v>
      </c>
      <c r="B19" s="50" t="s">
        <v>66</v>
      </c>
      <c r="C19" s="51" t="s">
        <v>23</v>
      </c>
      <c r="D19" s="52">
        <v>15</v>
      </c>
      <c r="E19" s="53">
        <f>ROUND(IF(D19,H19+G19*H19/100,0),2)</f>
        <v>410.4</v>
      </c>
      <c r="F19" s="54">
        <f>ROUND(IF(D19,D19*E19),2)</f>
        <v>6156</v>
      </c>
      <c r="G19" s="55">
        <v>8</v>
      </c>
      <c r="H19" s="56">
        <v>380</v>
      </c>
      <c r="I19" s="54">
        <f>ROUND(IF(D19,D19*H19),2)</f>
        <v>5700</v>
      </c>
    </row>
    <row r="20" spans="1:9" s="60" customFormat="1" ht="14.25" customHeight="1">
      <c r="A20" s="186" t="s">
        <v>67</v>
      </c>
      <c r="B20" s="186"/>
      <c r="C20" s="186"/>
      <c r="D20" s="186"/>
      <c r="E20" s="186"/>
      <c r="F20" s="186"/>
      <c r="G20" s="186"/>
      <c r="H20" s="186"/>
      <c r="I20" s="186"/>
    </row>
    <row r="21" spans="1:9" s="40" customFormat="1" ht="39" customHeight="1">
      <c r="A21" s="62">
        <v>9</v>
      </c>
      <c r="B21" s="63" t="s">
        <v>68</v>
      </c>
      <c r="C21" s="64" t="s">
        <v>59</v>
      </c>
      <c r="D21" s="42">
        <v>3</v>
      </c>
      <c r="E21" s="44">
        <f>ROUND(IF(D21,H21+G21*H21/100,0),2)</f>
        <v>1080</v>
      </c>
      <c r="F21" s="45">
        <f>ROUND(IF(D21,D21*E21),2)</f>
        <v>3240</v>
      </c>
      <c r="G21" s="65">
        <v>8</v>
      </c>
      <c r="H21" s="47">
        <v>1000</v>
      </c>
      <c r="I21" s="45">
        <f>ROUND(IF(D21,D21*H21),2)</f>
        <v>3000</v>
      </c>
    </row>
    <row r="22" spans="1:9" s="40" customFormat="1" ht="12" customHeight="1">
      <c r="A22" s="187" t="s">
        <v>69</v>
      </c>
      <c r="B22" s="187"/>
      <c r="C22" s="187"/>
      <c r="D22" s="187"/>
      <c r="E22" s="187"/>
      <c r="F22" s="187"/>
      <c r="G22" s="187"/>
      <c r="H22" s="187"/>
      <c r="I22" s="187"/>
    </row>
    <row r="23" spans="1:9" s="40" customFormat="1" ht="12">
      <c r="A23" s="66">
        <v>10</v>
      </c>
      <c r="B23" s="67" t="s">
        <v>70</v>
      </c>
      <c r="C23" s="68" t="s">
        <v>28</v>
      </c>
      <c r="D23" s="69">
        <v>0</v>
      </c>
      <c r="E23" s="70">
        <f>ROUND(IF(D23,H23+G23*H23/100,0),2)</f>
        <v>0</v>
      </c>
      <c r="F23" s="71">
        <f>ROUND(IF(D23,D23*E23),2)</f>
        <v>0</v>
      </c>
      <c r="G23" s="66">
        <v>8</v>
      </c>
      <c r="H23" s="72">
        <v>290</v>
      </c>
      <c r="I23" s="71">
        <f>ROUND(IF(D23,D23*H23),2)</f>
        <v>0</v>
      </c>
    </row>
    <row r="24" spans="1:9" s="40" customFormat="1" ht="12">
      <c r="A24" s="66">
        <v>11</v>
      </c>
      <c r="B24" s="67" t="s">
        <v>71</v>
      </c>
      <c r="C24" s="68" t="s">
        <v>29</v>
      </c>
      <c r="D24" s="69">
        <v>0</v>
      </c>
      <c r="E24" s="70">
        <f>ROUND(IF(D24,H24+G24*H24/100,0),2)</f>
        <v>0</v>
      </c>
      <c r="F24" s="71">
        <f>ROUND(IF(D24,D24*E24),2)</f>
        <v>0</v>
      </c>
      <c r="G24" s="73">
        <v>8</v>
      </c>
      <c r="H24" s="72">
        <v>290</v>
      </c>
      <c r="I24" s="71">
        <f>ROUND(IF(D24,D24*H24),2)</f>
        <v>0</v>
      </c>
    </row>
    <row r="25" spans="1:9" s="40" customFormat="1" ht="24.75" customHeight="1">
      <c r="A25" s="184" t="s">
        <v>72</v>
      </c>
      <c r="B25" s="184"/>
      <c r="C25" s="184"/>
      <c r="D25" s="184"/>
      <c r="E25" s="184"/>
      <c r="F25" s="184"/>
      <c r="G25" s="184"/>
      <c r="H25" s="184"/>
      <c r="I25" s="184"/>
    </row>
    <row r="26" spans="1:9" s="40" customFormat="1" ht="24">
      <c r="A26" s="75">
        <v>12</v>
      </c>
      <c r="B26" s="76" t="s">
        <v>73</v>
      </c>
      <c r="C26" s="77" t="s">
        <v>31</v>
      </c>
      <c r="D26" s="52">
        <v>0</v>
      </c>
      <c r="E26" s="53">
        <f>ROUND(IF(D26,H26+G26*H26/100,0),2)</f>
        <v>0</v>
      </c>
      <c r="F26" s="54">
        <f>ROUND(IF(D26,D26*E26),2)</f>
        <v>0</v>
      </c>
      <c r="G26" s="75">
        <v>8</v>
      </c>
      <c r="H26" s="56">
        <v>475</v>
      </c>
      <c r="I26" s="54">
        <f>ROUND(IF(D26,D26*H26),2)</f>
        <v>0</v>
      </c>
    </row>
    <row r="27" spans="1:9" s="40" customFormat="1" ht="51" customHeight="1">
      <c r="A27" s="75">
        <v>13</v>
      </c>
      <c r="B27" s="76" t="s">
        <v>74</v>
      </c>
      <c r="C27" s="77" t="s">
        <v>32</v>
      </c>
      <c r="D27" s="52">
        <v>45</v>
      </c>
      <c r="E27" s="53">
        <f>ROUND(IF(D27,H27+G27*H27/100,0),2)</f>
        <v>523.8</v>
      </c>
      <c r="F27" s="54">
        <f>ROUND(IF(D27,D27*E27),2)</f>
        <v>23571</v>
      </c>
      <c r="G27" s="78">
        <v>8</v>
      </c>
      <c r="H27" s="56">
        <v>485</v>
      </c>
      <c r="I27" s="54">
        <f>ROUND(IF(D27,D27*H27),2)</f>
        <v>21825</v>
      </c>
    </row>
    <row r="28" spans="1:9" s="79" customFormat="1" ht="49.5" customHeight="1">
      <c r="A28" s="75">
        <v>14</v>
      </c>
      <c r="B28" s="76" t="s">
        <v>75</v>
      </c>
      <c r="C28" s="77" t="s">
        <v>33</v>
      </c>
      <c r="D28" s="52">
        <v>45</v>
      </c>
      <c r="E28" s="53">
        <f>ROUND(IF(D28,H28+G28*H28/100,0),2)</f>
        <v>534.6</v>
      </c>
      <c r="F28" s="54">
        <f>ROUND(IF(D28,D28*E28),2)</f>
        <v>24057</v>
      </c>
      <c r="G28" s="78">
        <v>8</v>
      </c>
      <c r="H28" s="56">
        <v>495</v>
      </c>
      <c r="I28" s="54">
        <f>ROUND(IF(D28,D28*H28),2)</f>
        <v>22275</v>
      </c>
    </row>
    <row r="29" spans="1:9" s="40" customFormat="1" ht="23.25" customHeight="1">
      <c r="A29" s="188" t="s">
        <v>76</v>
      </c>
      <c r="B29" s="188"/>
      <c r="C29" s="188"/>
      <c r="D29" s="188"/>
      <c r="E29" s="188"/>
      <c r="F29" s="188"/>
      <c r="G29" s="188"/>
      <c r="H29" s="188"/>
      <c r="I29" s="188"/>
    </row>
    <row r="30" spans="1:9" s="40" customFormat="1" ht="36">
      <c r="A30" s="62">
        <v>15</v>
      </c>
      <c r="B30" s="63" t="s">
        <v>77</v>
      </c>
      <c r="C30" s="62"/>
      <c r="D30" s="42">
        <v>45</v>
      </c>
      <c r="E30" s="44">
        <f>ROUND(IF(D30,H30+G30*H30/100,0),2)</f>
        <v>939.6</v>
      </c>
      <c r="F30" s="45">
        <f>ROUND(IF(D30,D30*E30),2)</f>
        <v>42282</v>
      </c>
      <c r="G30" s="65">
        <v>8</v>
      </c>
      <c r="H30" s="47">
        <v>870</v>
      </c>
      <c r="I30" s="45">
        <f>ROUND(IF(D30,D30*H30),2)</f>
        <v>39150</v>
      </c>
    </row>
    <row r="31" spans="1:9" s="40" customFormat="1" ht="27.75" customHeight="1">
      <c r="A31" s="184" t="s">
        <v>78</v>
      </c>
      <c r="B31" s="184"/>
      <c r="C31" s="184"/>
      <c r="D31" s="184"/>
      <c r="E31" s="184"/>
      <c r="F31" s="184"/>
      <c r="G31" s="184"/>
      <c r="H31" s="184"/>
      <c r="I31" s="184"/>
    </row>
    <row r="32" spans="1:9" s="79" customFormat="1" ht="27" customHeight="1">
      <c r="A32" s="75">
        <v>16</v>
      </c>
      <c r="B32" s="76" t="s">
        <v>79</v>
      </c>
      <c r="C32" s="77" t="s">
        <v>38</v>
      </c>
      <c r="D32" s="52">
        <v>0</v>
      </c>
      <c r="E32" s="53">
        <f>ROUND(IF(D32,H32+G32*H32/100,0),2)</f>
        <v>0</v>
      </c>
      <c r="F32" s="54">
        <f>ROUND(IF(D32,D32*E32),2)</f>
        <v>0</v>
      </c>
      <c r="G32" s="78">
        <v>8</v>
      </c>
      <c r="H32" s="56">
        <v>1500</v>
      </c>
      <c r="I32" s="54">
        <f>ROUND(IF(D32,D32*H32),2)</f>
        <v>0</v>
      </c>
    </row>
    <row r="33" spans="1:9" s="79" customFormat="1" ht="26.25" customHeight="1">
      <c r="A33" s="184" t="s">
        <v>80</v>
      </c>
      <c r="B33" s="184"/>
      <c r="C33" s="184"/>
      <c r="D33" s="184"/>
      <c r="E33" s="184"/>
      <c r="F33" s="184"/>
      <c r="G33" s="184"/>
      <c r="H33" s="184"/>
      <c r="I33" s="184"/>
    </row>
    <row r="34" spans="1:9" s="40" customFormat="1" ht="51" customHeight="1">
      <c r="A34" s="80">
        <v>17</v>
      </c>
      <c r="B34" s="74" t="s">
        <v>81</v>
      </c>
      <c r="C34" s="77" t="s">
        <v>37</v>
      </c>
      <c r="D34" s="52">
        <v>15</v>
      </c>
      <c r="E34" s="53">
        <f>ROUND(IF(D34,H34+G34*H34/100,0),2)</f>
        <v>885.6</v>
      </c>
      <c r="F34" s="54">
        <f>ROUND(IF(D34,D34*E34),2)</f>
        <v>13284</v>
      </c>
      <c r="G34" s="80">
        <v>8</v>
      </c>
      <c r="H34" s="56">
        <v>820</v>
      </c>
      <c r="I34" s="54">
        <f>ROUND(IF(D34,D34*H34),2)</f>
        <v>12300</v>
      </c>
    </row>
    <row r="35" spans="1:9" s="40" customFormat="1" ht="48.75" customHeight="1">
      <c r="A35" s="75">
        <v>18</v>
      </c>
      <c r="B35" s="74" t="s">
        <v>82</v>
      </c>
      <c r="C35" s="77" t="s">
        <v>38</v>
      </c>
      <c r="D35" s="52">
        <v>15</v>
      </c>
      <c r="E35" s="53">
        <f>ROUND(IF(D35,H35+G35*H35/100,0),2)</f>
        <v>918</v>
      </c>
      <c r="F35" s="54">
        <f>ROUND(IF(D35,D35*E35),2)</f>
        <v>13770</v>
      </c>
      <c r="G35" s="78">
        <v>8</v>
      </c>
      <c r="H35" s="56">
        <v>850</v>
      </c>
      <c r="I35" s="54">
        <f>ROUND(IF(D35,D35*H35),2)</f>
        <v>12750</v>
      </c>
    </row>
    <row r="36" spans="1:9" s="48" customFormat="1" ht="12">
      <c r="A36" s="81"/>
      <c r="B36" s="82"/>
      <c r="C36" s="82"/>
      <c r="D36" s="83" t="s">
        <v>83</v>
      </c>
      <c r="E36" s="83"/>
      <c r="F36" s="84">
        <f>SUM(F34:F35,F32,F30,F26:F28,F23:F24,F19,F17,F21,F13:F15,F9:F11)</f>
        <v>184194</v>
      </c>
      <c r="G36" s="85"/>
      <c r="H36" s="85"/>
      <c r="I36" s="84">
        <f>SUM(I34:I35,I32,I30,I26:I28,I23:I24,I19,I17,I21,I13:I15,I9:I11)</f>
        <v>170550</v>
      </c>
    </row>
    <row r="37" spans="1:4" s="48" customFormat="1" ht="12">
      <c r="A37" s="20"/>
      <c r="B37" s="22"/>
      <c r="D37" s="22"/>
    </row>
    <row r="38" ht="12">
      <c r="D38" s="22">
        <f>SUM(D9:D35)</f>
        <v>338</v>
      </c>
    </row>
  </sheetData>
  <sheetProtection selectLockedCells="1" selectUnlockedCells="1"/>
  <mergeCells count="13">
    <mergeCell ref="F2:I2"/>
    <mergeCell ref="A3:I3"/>
    <mergeCell ref="A4:I4"/>
    <mergeCell ref="A8:I8"/>
    <mergeCell ref="A12:I12"/>
    <mergeCell ref="A16:I16"/>
    <mergeCell ref="A33:I33"/>
    <mergeCell ref="A18:I18"/>
    <mergeCell ref="A20:I20"/>
    <mergeCell ref="A22:I22"/>
    <mergeCell ref="A25:I25"/>
    <mergeCell ref="A29:I29"/>
    <mergeCell ref="A31:I31"/>
  </mergeCells>
  <printOptions/>
  <pageMargins left="0.7000000000000001" right="0.7000000000000001" top="0.75" bottom="0.75" header="0.5118110236220472" footer="0.5118110236220472"/>
  <pageSetup horizontalDpi="300" verticalDpi="300" orientation="portrait" paperSize="9" scale="71"/>
</worksheet>
</file>

<file path=xl/worksheets/sheet3.xml><?xml version="1.0" encoding="utf-8"?>
<worksheet xmlns="http://schemas.openxmlformats.org/spreadsheetml/2006/main" xmlns:r="http://schemas.openxmlformats.org/officeDocument/2006/relationships">
  <dimension ref="A1:J38"/>
  <sheetViews>
    <sheetView zoomScale="90" zoomScaleNormal="90" zoomScalePageLayoutView="0" workbookViewId="0" topLeftCell="A34">
      <selection activeCell="C50" sqref="C50"/>
    </sheetView>
  </sheetViews>
  <sheetFormatPr defaultColWidth="8.796875" defaultRowHeight="14.25"/>
  <cols>
    <col min="1" max="1" width="5.09765625" style="20" customWidth="1"/>
    <col min="2" max="2" width="23.5" style="6" customWidth="1"/>
    <col min="3" max="3" width="25.5" style="21" customWidth="1"/>
    <col min="4" max="4" width="9" style="22" customWidth="1"/>
    <col min="5" max="5" width="12.5" style="21" customWidth="1"/>
    <col min="6" max="6" width="10.69921875" style="21" customWidth="1"/>
    <col min="7" max="7" width="8" style="21" customWidth="1"/>
    <col min="8" max="9" width="10.09765625" style="21" customWidth="1"/>
    <col min="10" max="16384" width="9" style="21" customWidth="1"/>
  </cols>
  <sheetData>
    <row r="1" spans="1:8" s="27" customFormat="1" ht="14.25">
      <c r="A1" s="23" t="s">
        <v>40</v>
      </c>
      <c r="B1" s="23"/>
      <c r="C1" s="23"/>
      <c r="D1" s="23" t="s">
        <v>41</v>
      </c>
      <c r="E1" s="24"/>
      <c r="F1" s="25"/>
      <c r="G1" s="26"/>
      <c r="H1" s="23"/>
    </row>
    <row r="2" spans="1:9" s="27" customFormat="1" ht="13.5" customHeight="1">
      <c r="A2" s="23"/>
      <c r="B2" s="23"/>
      <c r="C2" s="23"/>
      <c r="D2" s="28"/>
      <c r="E2" s="28"/>
      <c r="F2" s="189"/>
      <c r="G2" s="189"/>
      <c r="H2" s="189"/>
      <c r="I2" s="189"/>
    </row>
    <row r="3" spans="1:9" s="29" customFormat="1" ht="18">
      <c r="A3" s="190" t="s">
        <v>84</v>
      </c>
      <c r="B3" s="190"/>
      <c r="C3" s="190"/>
      <c r="D3" s="190"/>
      <c r="E3" s="190"/>
      <c r="F3" s="190"/>
      <c r="G3" s="190"/>
      <c r="H3" s="190"/>
      <c r="I3" s="190"/>
    </row>
    <row r="4" spans="1:9" s="30" customFormat="1" ht="54" customHeight="1">
      <c r="A4" s="191" t="s">
        <v>85</v>
      </c>
      <c r="B4" s="191"/>
      <c r="C4" s="191"/>
      <c r="D4" s="191"/>
      <c r="E4" s="191"/>
      <c r="F4" s="191"/>
      <c r="G4" s="191"/>
      <c r="H4" s="191"/>
      <c r="I4" s="191"/>
    </row>
    <row r="5" spans="1:9" s="10" customFormat="1" ht="14.25">
      <c r="A5" s="31" t="s">
        <v>86</v>
      </c>
      <c r="B5" s="32"/>
      <c r="C5" s="33"/>
      <c r="D5" s="32"/>
      <c r="E5" s="34"/>
      <c r="F5" s="32"/>
      <c r="G5" s="35"/>
      <c r="H5" s="34"/>
      <c r="I5" s="36"/>
    </row>
    <row r="6" spans="1:9" s="39" customFormat="1" ht="48" customHeight="1">
      <c r="A6" s="37" t="s">
        <v>1</v>
      </c>
      <c r="B6" s="38" t="s">
        <v>2</v>
      </c>
      <c r="C6" s="37" t="s">
        <v>45</v>
      </c>
      <c r="D6" s="38" t="s">
        <v>46</v>
      </c>
      <c r="E6" s="38" t="s">
        <v>47</v>
      </c>
      <c r="F6" s="38" t="s">
        <v>48</v>
      </c>
      <c r="G6" s="38" t="s">
        <v>49</v>
      </c>
      <c r="H6" s="38" t="s">
        <v>50</v>
      </c>
      <c r="I6" s="38" t="s">
        <v>51</v>
      </c>
    </row>
    <row r="7" spans="1:9" s="39" customFormat="1" ht="16.5" customHeight="1">
      <c r="A7" s="37">
        <v>1</v>
      </c>
      <c r="B7" s="38">
        <v>2</v>
      </c>
      <c r="C7" s="37">
        <v>3</v>
      </c>
      <c r="D7" s="38">
        <v>7</v>
      </c>
      <c r="E7" s="38">
        <v>8</v>
      </c>
      <c r="F7" s="38">
        <v>9</v>
      </c>
      <c r="G7" s="38">
        <v>10</v>
      </c>
      <c r="H7" s="38">
        <v>11</v>
      </c>
      <c r="I7" s="38">
        <v>12</v>
      </c>
    </row>
    <row r="8" spans="1:9" s="40" customFormat="1" ht="12" customHeight="1">
      <c r="A8" s="188" t="s">
        <v>52</v>
      </c>
      <c r="B8" s="188"/>
      <c r="C8" s="188"/>
      <c r="D8" s="188"/>
      <c r="E8" s="188"/>
      <c r="F8" s="188"/>
      <c r="G8" s="188"/>
      <c r="H8" s="188"/>
      <c r="I8" s="188"/>
    </row>
    <row r="9" spans="1:10" s="48" customFormat="1" ht="12">
      <c r="A9" s="41">
        <v>1</v>
      </c>
      <c r="B9" s="42" t="s">
        <v>53</v>
      </c>
      <c r="C9" s="43" t="s">
        <v>9</v>
      </c>
      <c r="D9" s="42">
        <v>30</v>
      </c>
      <c r="E9" s="44">
        <f>ROUND(IF(D9,H9+G9*H9/100,0),2)</f>
        <v>1371.6</v>
      </c>
      <c r="F9" s="45">
        <f>ROUND(IF(D9,D9*E9),2)</f>
        <v>41148</v>
      </c>
      <c r="G9" s="46">
        <v>8</v>
      </c>
      <c r="H9" s="47">
        <v>1270</v>
      </c>
      <c r="I9" s="45">
        <f>ROUND(IF(D9,D9*H9),2)</f>
        <v>38100</v>
      </c>
      <c r="J9" s="48">
        <f aca="true" t="shared" si="0" ref="J9:J35">D9*E9</f>
        <v>41148</v>
      </c>
    </row>
    <row r="10" spans="1:10" s="48" customFormat="1" ht="12">
      <c r="A10" s="41">
        <v>2</v>
      </c>
      <c r="B10" s="42" t="s">
        <v>54</v>
      </c>
      <c r="C10" s="43" t="s">
        <v>55</v>
      </c>
      <c r="D10" s="42">
        <v>20</v>
      </c>
      <c r="E10" s="44">
        <f>ROUND(IF(D10,H10+G10*H10/100,0),2)</f>
        <v>1371.6</v>
      </c>
      <c r="F10" s="45">
        <f>ROUND(IF(D10,D10*E10),2)</f>
        <v>27432</v>
      </c>
      <c r="G10" s="46">
        <v>8</v>
      </c>
      <c r="H10" s="47">
        <v>1270</v>
      </c>
      <c r="I10" s="45">
        <f>ROUND(IF(D10,D10*H10),2)</f>
        <v>25400</v>
      </c>
      <c r="J10" s="48">
        <f t="shared" si="0"/>
        <v>27432</v>
      </c>
    </row>
    <row r="11" spans="1:10" s="48" customFormat="1" ht="12">
      <c r="A11" s="41">
        <v>3</v>
      </c>
      <c r="B11" s="42" t="s">
        <v>56</v>
      </c>
      <c r="C11" s="43" t="s">
        <v>10</v>
      </c>
      <c r="D11" s="86">
        <v>80</v>
      </c>
      <c r="E11" s="44">
        <f>ROUND(IF(D11,H11+G11*H11/100,0),2)</f>
        <v>1371.6</v>
      </c>
      <c r="F11" s="45">
        <f>ROUND(IF(D11,D11*E11),2)</f>
        <v>109728</v>
      </c>
      <c r="G11" s="46">
        <v>8</v>
      </c>
      <c r="H11" s="47">
        <v>1270</v>
      </c>
      <c r="I11" s="45">
        <f>ROUND(IF(D11,D11*H11),2)</f>
        <v>101600</v>
      </c>
      <c r="J11" s="48">
        <f t="shared" si="0"/>
        <v>109728</v>
      </c>
    </row>
    <row r="12" spans="1:10" s="22" customFormat="1" ht="50.25" customHeight="1">
      <c r="A12" s="185" t="s">
        <v>57</v>
      </c>
      <c r="B12" s="185"/>
      <c r="C12" s="185"/>
      <c r="D12" s="185"/>
      <c r="E12" s="185"/>
      <c r="F12" s="185"/>
      <c r="G12" s="185"/>
      <c r="H12" s="185"/>
      <c r="I12" s="185"/>
      <c r="J12" s="48">
        <f t="shared" si="0"/>
        <v>0</v>
      </c>
    </row>
    <row r="13" spans="1:10" s="48" customFormat="1" ht="36">
      <c r="A13" s="49">
        <v>4</v>
      </c>
      <c r="B13" s="50" t="s">
        <v>58</v>
      </c>
      <c r="C13" s="51" t="s">
        <v>59</v>
      </c>
      <c r="D13" s="52">
        <v>300</v>
      </c>
      <c r="E13" s="53">
        <f>ROUND(IF(D13,H13+G13*H13/100,0),2)</f>
        <v>340.2</v>
      </c>
      <c r="F13" s="54">
        <f>ROUND(IF(D13,D13*E13),2)</f>
        <v>102060</v>
      </c>
      <c r="G13" s="55">
        <v>8</v>
      </c>
      <c r="H13" s="56">
        <v>315</v>
      </c>
      <c r="I13" s="54">
        <f>ROUND(IF(D13,D13*H13),2)</f>
        <v>94500</v>
      </c>
      <c r="J13" s="48">
        <f t="shared" si="0"/>
        <v>102060</v>
      </c>
    </row>
    <row r="14" spans="1:10" s="48" customFormat="1" ht="36">
      <c r="A14" s="49">
        <v>5</v>
      </c>
      <c r="B14" s="50" t="s">
        <v>60</v>
      </c>
      <c r="C14" s="51" t="s">
        <v>61</v>
      </c>
      <c r="D14" s="52">
        <v>50</v>
      </c>
      <c r="E14" s="53">
        <f>ROUND(IF(D14,H14+G14*H14/100,0),2)</f>
        <v>340.2</v>
      </c>
      <c r="F14" s="54">
        <f>ROUND(IF(D14,D14*E14),2)</f>
        <v>17010</v>
      </c>
      <c r="G14" s="55">
        <v>8</v>
      </c>
      <c r="H14" s="56">
        <v>315</v>
      </c>
      <c r="I14" s="54">
        <f>ROUND(IF(D14,D14*H14),2)</f>
        <v>15750</v>
      </c>
      <c r="J14" s="48">
        <f t="shared" si="0"/>
        <v>17010</v>
      </c>
    </row>
    <row r="15" spans="1:10" s="48" customFormat="1" ht="27" customHeight="1">
      <c r="A15" s="49">
        <v>6</v>
      </c>
      <c r="B15" s="50" t="s">
        <v>62</v>
      </c>
      <c r="C15" s="51" t="s">
        <v>31</v>
      </c>
      <c r="D15" s="52">
        <v>0</v>
      </c>
      <c r="E15" s="53">
        <f>ROUND(IF(D15,H15+G15*H15/100,0),2)</f>
        <v>0</v>
      </c>
      <c r="F15" s="54">
        <f>ROUND(IF(D15,D15*E15),2)</f>
        <v>0</v>
      </c>
      <c r="G15" s="55">
        <v>8</v>
      </c>
      <c r="H15" s="56">
        <v>315</v>
      </c>
      <c r="I15" s="54">
        <f>ROUND(IF(D15,D15*H15),2)</f>
        <v>0</v>
      </c>
      <c r="J15" s="48">
        <f t="shared" si="0"/>
        <v>0</v>
      </c>
    </row>
    <row r="16" spans="1:10" s="57" customFormat="1" ht="12" customHeight="1">
      <c r="A16" s="192" t="s">
        <v>63</v>
      </c>
      <c r="B16" s="192"/>
      <c r="C16" s="192"/>
      <c r="D16" s="192"/>
      <c r="E16" s="192"/>
      <c r="F16" s="192"/>
      <c r="G16" s="192"/>
      <c r="H16" s="192"/>
      <c r="I16" s="192"/>
      <c r="J16" s="48">
        <f t="shared" si="0"/>
        <v>0</v>
      </c>
    </row>
    <row r="17" spans="1:10" s="60" customFormat="1" ht="26.25" customHeight="1">
      <c r="A17" s="58">
        <v>7</v>
      </c>
      <c r="B17" s="59" t="s">
        <v>64</v>
      </c>
      <c r="C17" s="43" t="s">
        <v>23</v>
      </c>
      <c r="D17" s="42">
        <f>8+4</f>
        <v>12</v>
      </c>
      <c r="E17" s="44">
        <f>ROUND(IF(D17,H17+G17*H17/100,0),2)</f>
        <v>680.4</v>
      </c>
      <c r="F17" s="45">
        <f>ROUND(IF(D17,D17*E17),2)</f>
        <v>8164.8</v>
      </c>
      <c r="G17" s="46">
        <v>8</v>
      </c>
      <c r="H17" s="47">
        <v>630</v>
      </c>
      <c r="I17" s="45">
        <f>ROUND(IF(D17,D17*H17),2)</f>
        <v>7560</v>
      </c>
      <c r="J17" s="48">
        <f t="shared" si="0"/>
        <v>8164.799999999999</v>
      </c>
    </row>
    <row r="18" spans="1:10" s="61" customFormat="1" ht="24.75" customHeight="1">
      <c r="A18" s="185" t="s">
        <v>65</v>
      </c>
      <c r="B18" s="185"/>
      <c r="C18" s="185"/>
      <c r="D18" s="185"/>
      <c r="E18" s="185"/>
      <c r="F18" s="185"/>
      <c r="G18" s="185"/>
      <c r="H18" s="185"/>
      <c r="I18" s="185"/>
      <c r="J18" s="48">
        <f t="shared" si="0"/>
        <v>0</v>
      </c>
    </row>
    <row r="19" spans="1:10" s="61" customFormat="1" ht="39" customHeight="1">
      <c r="A19" s="49">
        <v>8</v>
      </c>
      <c r="B19" s="50" t="s">
        <v>66</v>
      </c>
      <c r="C19" s="51" t="s">
        <v>23</v>
      </c>
      <c r="D19" s="86">
        <v>10</v>
      </c>
      <c r="E19" s="53">
        <f>ROUND(IF(D19,H19+G19*H19/100,0),2)</f>
        <v>410.4</v>
      </c>
      <c r="F19" s="54">
        <f>ROUND(IF(D19,D19*E19),2)</f>
        <v>4104</v>
      </c>
      <c r="G19" s="55">
        <v>8</v>
      </c>
      <c r="H19" s="56">
        <v>380</v>
      </c>
      <c r="I19" s="54">
        <f>ROUND(IF(D19,D19*H19),2)</f>
        <v>3800</v>
      </c>
      <c r="J19" s="48">
        <f t="shared" si="0"/>
        <v>4104</v>
      </c>
    </row>
    <row r="20" spans="1:10" s="60" customFormat="1" ht="14.25" customHeight="1">
      <c r="A20" s="186" t="s">
        <v>67</v>
      </c>
      <c r="B20" s="186"/>
      <c r="C20" s="186"/>
      <c r="D20" s="186"/>
      <c r="E20" s="186"/>
      <c r="F20" s="186"/>
      <c r="G20" s="186"/>
      <c r="H20" s="186"/>
      <c r="I20" s="186"/>
      <c r="J20" s="48">
        <f t="shared" si="0"/>
        <v>0</v>
      </c>
    </row>
    <row r="21" spans="1:10" s="40" customFormat="1" ht="39" customHeight="1">
      <c r="A21" s="62">
        <v>9</v>
      </c>
      <c r="B21" s="63" t="s">
        <v>68</v>
      </c>
      <c r="C21" s="64" t="s">
        <v>59</v>
      </c>
      <c r="D21" s="86">
        <v>12</v>
      </c>
      <c r="E21" s="44">
        <f>ROUND(IF(D21,H21+G21*H21/100,0),2)</f>
        <v>1080</v>
      </c>
      <c r="F21" s="45">
        <f>ROUND(IF(D21,D21*E21),2)</f>
        <v>12960</v>
      </c>
      <c r="G21" s="65">
        <v>8</v>
      </c>
      <c r="H21" s="47">
        <v>1000</v>
      </c>
      <c r="I21" s="45">
        <f>ROUND(IF(D21,D21*H21),2)</f>
        <v>12000</v>
      </c>
      <c r="J21" s="48">
        <f t="shared" si="0"/>
        <v>12960</v>
      </c>
    </row>
    <row r="22" spans="1:10" s="40" customFormat="1" ht="12" customHeight="1">
      <c r="A22" s="187" t="s">
        <v>69</v>
      </c>
      <c r="B22" s="187"/>
      <c r="C22" s="187"/>
      <c r="D22" s="187"/>
      <c r="E22" s="187"/>
      <c r="F22" s="187"/>
      <c r="G22" s="187"/>
      <c r="H22" s="187"/>
      <c r="I22" s="187"/>
      <c r="J22" s="48">
        <f t="shared" si="0"/>
        <v>0</v>
      </c>
    </row>
    <row r="23" spans="1:10" s="40" customFormat="1" ht="12">
      <c r="A23" s="66">
        <v>10</v>
      </c>
      <c r="B23" s="67" t="s">
        <v>70</v>
      </c>
      <c r="C23" s="68" t="s">
        <v>28</v>
      </c>
      <c r="D23" s="69">
        <v>25</v>
      </c>
      <c r="E23" s="70">
        <f>ROUND(IF(D23,H23+G23*H23/100,0),2)</f>
        <v>313.2</v>
      </c>
      <c r="F23" s="71">
        <f>ROUND(IF(D23,D23*E23),2)</f>
        <v>7830</v>
      </c>
      <c r="G23" s="66">
        <v>8</v>
      </c>
      <c r="H23" s="72">
        <v>290</v>
      </c>
      <c r="I23" s="71">
        <f>ROUND(IF(D23,D23*H23),2)</f>
        <v>7250</v>
      </c>
      <c r="J23" s="48">
        <f t="shared" si="0"/>
        <v>7830</v>
      </c>
    </row>
    <row r="24" spans="1:10" s="40" customFormat="1" ht="12">
      <c r="A24" s="66">
        <v>11</v>
      </c>
      <c r="B24" s="67" t="s">
        <v>71</v>
      </c>
      <c r="C24" s="68" t="s">
        <v>29</v>
      </c>
      <c r="D24" s="69">
        <v>15</v>
      </c>
      <c r="E24" s="70">
        <f>ROUND(IF(D24,H24+G24*H24/100,0),2)</f>
        <v>313.2</v>
      </c>
      <c r="F24" s="71">
        <f>ROUND(IF(D24,D24*E24),2)</f>
        <v>4698</v>
      </c>
      <c r="G24" s="73">
        <v>8</v>
      </c>
      <c r="H24" s="72">
        <v>290</v>
      </c>
      <c r="I24" s="71">
        <f>ROUND(IF(D24,D24*H24),2)</f>
        <v>4350</v>
      </c>
      <c r="J24" s="48">
        <f t="shared" si="0"/>
        <v>4698</v>
      </c>
    </row>
    <row r="25" spans="1:10" s="40" customFormat="1" ht="24.75" customHeight="1">
      <c r="A25" s="184" t="s">
        <v>72</v>
      </c>
      <c r="B25" s="184"/>
      <c r="C25" s="184"/>
      <c r="D25" s="184"/>
      <c r="E25" s="184"/>
      <c r="F25" s="184"/>
      <c r="G25" s="184"/>
      <c r="H25" s="184"/>
      <c r="I25" s="184"/>
      <c r="J25" s="48">
        <f t="shared" si="0"/>
        <v>0</v>
      </c>
    </row>
    <row r="26" spans="1:10" s="40" customFormat="1" ht="24">
      <c r="A26" s="75">
        <v>12</v>
      </c>
      <c r="B26" s="76" t="s">
        <v>73</v>
      </c>
      <c r="C26" s="77" t="s">
        <v>31</v>
      </c>
      <c r="D26" s="52">
        <v>0</v>
      </c>
      <c r="E26" s="53">
        <f>ROUND(IF(D26,H26+G26*H26/100,0),2)</f>
        <v>0</v>
      </c>
      <c r="F26" s="54">
        <f>ROUND(IF(D26,D26*E26),2)</f>
        <v>0</v>
      </c>
      <c r="G26" s="75">
        <v>8</v>
      </c>
      <c r="H26" s="56">
        <v>475</v>
      </c>
      <c r="I26" s="54">
        <f>ROUND(IF(D26,D26*H26),2)</f>
        <v>0</v>
      </c>
      <c r="J26" s="48">
        <f t="shared" si="0"/>
        <v>0</v>
      </c>
    </row>
    <row r="27" spans="1:10" s="40" customFormat="1" ht="51" customHeight="1">
      <c r="A27" s="75">
        <v>13</v>
      </c>
      <c r="B27" s="76" t="s">
        <v>74</v>
      </c>
      <c r="C27" s="77" t="s">
        <v>32</v>
      </c>
      <c r="D27" s="52">
        <v>0</v>
      </c>
      <c r="E27" s="53">
        <f>ROUND(IF(D27,H27+G27*H27/100,0),2)</f>
        <v>0</v>
      </c>
      <c r="F27" s="54">
        <f>ROUND(IF(D27,D27*E27),2)</f>
        <v>0</v>
      </c>
      <c r="G27" s="78">
        <v>8</v>
      </c>
      <c r="H27" s="56">
        <v>485</v>
      </c>
      <c r="I27" s="54">
        <f>ROUND(IF(D27,D27*H27),2)</f>
        <v>0</v>
      </c>
      <c r="J27" s="48">
        <f t="shared" si="0"/>
        <v>0</v>
      </c>
    </row>
    <row r="28" spans="1:10" s="79" customFormat="1" ht="49.5" customHeight="1">
      <c r="A28" s="75">
        <v>14</v>
      </c>
      <c r="B28" s="76" t="s">
        <v>75</v>
      </c>
      <c r="C28" s="77" t="s">
        <v>33</v>
      </c>
      <c r="D28" s="52">
        <v>0</v>
      </c>
      <c r="E28" s="53">
        <f>ROUND(IF(D28,H28+G28*H28/100,0),2)</f>
        <v>0</v>
      </c>
      <c r="F28" s="54">
        <f>ROUND(IF(D28,D28*E28),2)</f>
        <v>0</v>
      </c>
      <c r="G28" s="78">
        <v>8</v>
      </c>
      <c r="H28" s="56">
        <v>495</v>
      </c>
      <c r="I28" s="54">
        <f>ROUND(IF(D28,D28*H28),2)</f>
        <v>0</v>
      </c>
      <c r="J28" s="48">
        <f t="shared" si="0"/>
        <v>0</v>
      </c>
    </row>
    <row r="29" spans="1:10" s="40" customFormat="1" ht="23.25" customHeight="1">
      <c r="A29" s="188" t="s">
        <v>76</v>
      </c>
      <c r="B29" s="188"/>
      <c r="C29" s="188"/>
      <c r="D29" s="188"/>
      <c r="E29" s="188"/>
      <c r="F29" s="188"/>
      <c r="G29" s="188"/>
      <c r="H29" s="188"/>
      <c r="I29" s="188"/>
      <c r="J29" s="48">
        <f t="shared" si="0"/>
        <v>0</v>
      </c>
    </row>
    <row r="30" spans="1:10" s="40" customFormat="1" ht="36">
      <c r="A30" s="62">
        <v>15</v>
      </c>
      <c r="B30" s="63" t="s">
        <v>77</v>
      </c>
      <c r="C30" s="62"/>
      <c r="D30" s="42">
        <f>30+4</f>
        <v>34</v>
      </c>
      <c r="E30" s="44">
        <f>ROUND(IF(D30,H30+G30*H30/100,0),2)</f>
        <v>939.6</v>
      </c>
      <c r="F30" s="45">
        <f>ROUND(IF(D30,D30*E30),2)</f>
        <v>31946.4</v>
      </c>
      <c r="G30" s="65">
        <v>8</v>
      </c>
      <c r="H30" s="47">
        <v>870</v>
      </c>
      <c r="I30" s="45">
        <f>ROUND(IF(D30,D30*H30),2)</f>
        <v>29580</v>
      </c>
      <c r="J30" s="48">
        <f t="shared" si="0"/>
        <v>31946.4</v>
      </c>
    </row>
    <row r="31" spans="1:10" s="40" customFormat="1" ht="27.75" customHeight="1">
      <c r="A31" s="184" t="s">
        <v>78</v>
      </c>
      <c r="B31" s="184"/>
      <c r="C31" s="184"/>
      <c r="D31" s="184"/>
      <c r="E31" s="184"/>
      <c r="F31" s="184"/>
      <c r="G31" s="184"/>
      <c r="H31" s="184"/>
      <c r="I31" s="184"/>
      <c r="J31" s="48">
        <f t="shared" si="0"/>
        <v>0</v>
      </c>
    </row>
    <row r="32" spans="1:10" s="79" customFormat="1" ht="27" customHeight="1">
      <c r="A32" s="75">
        <v>16</v>
      </c>
      <c r="B32" s="76" t="s">
        <v>79</v>
      </c>
      <c r="C32" s="77" t="s">
        <v>38</v>
      </c>
      <c r="D32" s="52">
        <v>0</v>
      </c>
      <c r="E32" s="53">
        <f>ROUND(IF(D32,H32+G32*H32/100,0),2)</f>
        <v>0</v>
      </c>
      <c r="F32" s="54">
        <f>ROUND(IF(D32,D32*E32),2)</f>
        <v>0</v>
      </c>
      <c r="G32" s="78">
        <v>8</v>
      </c>
      <c r="H32" s="56">
        <v>1500</v>
      </c>
      <c r="I32" s="54">
        <f>ROUND(IF(D32,D32*H32),2)</f>
        <v>0</v>
      </c>
      <c r="J32" s="48">
        <f t="shared" si="0"/>
        <v>0</v>
      </c>
    </row>
    <row r="33" spans="1:10" s="79" customFormat="1" ht="26.25" customHeight="1">
      <c r="A33" s="184" t="s">
        <v>80</v>
      </c>
      <c r="B33" s="184"/>
      <c r="C33" s="184"/>
      <c r="D33" s="184"/>
      <c r="E33" s="184"/>
      <c r="F33" s="184"/>
      <c r="G33" s="184"/>
      <c r="H33" s="184"/>
      <c r="I33" s="184"/>
      <c r="J33" s="48">
        <f t="shared" si="0"/>
        <v>0</v>
      </c>
    </row>
    <row r="34" spans="1:10" s="40" customFormat="1" ht="51" customHeight="1">
      <c r="A34" s="80">
        <v>17</v>
      </c>
      <c r="B34" s="74" t="s">
        <v>81</v>
      </c>
      <c r="C34" s="77" t="s">
        <v>87</v>
      </c>
      <c r="D34" s="52">
        <f>30+2</f>
        <v>32</v>
      </c>
      <c r="E34" s="53">
        <f>ROUND(IF(D34,H34+G34*H34/100,0),2)</f>
        <v>885.6</v>
      </c>
      <c r="F34" s="54">
        <f>ROUND(IF(D34,D34*E34),2)</f>
        <v>28339.2</v>
      </c>
      <c r="G34" s="80">
        <v>8</v>
      </c>
      <c r="H34" s="56">
        <v>820</v>
      </c>
      <c r="I34" s="54">
        <f>ROUND(IF(D34,D34*H34),2)</f>
        <v>26240</v>
      </c>
      <c r="J34" s="48">
        <f t="shared" si="0"/>
        <v>28339.2</v>
      </c>
    </row>
    <row r="35" spans="1:10" s="40" customFormat="1" ht="48.75" customHeight="1">
      <c r="A35" s="75">
        <v>18</v>
      </c>
      <c r="B35" s="74" t="s">
        <v>82</v>
      </c>
      <c r="C35" s="77" t="s">
        <v>38</v>
      </c>
      <c r="D35" s="52">
        <f>30+2</f>
        <v>32</v>
      </c>
      <c r="E35" s="53">
        <f>ROUND(IF(D35,H35+G35*H35/100,0),2)</f>
        <v>918</v>
      </c>
      <c r="F35" s="54">
        <f>ROUND(IF(D35,D35*E35),2)</f>
        <v>29376</v>
      </c>
      <c r="G35" s="78">
        <v>8</v>
      </c>
      <c r="H35" s="56">
        <v>850</v>
      </c>
      <c r="I35" s="54">
        <f>ROUND(IF(D35,D35*H35),2)</f>
        <v>27200</v>
      </c>
      <c r="J35" s="48">
        <f t="shared" si="0"/>
        <v>29376</v>
      </c>
    </row>
    <row r="36" spans="1:10" s="48" customFormat="1" ht="12">
      <c r="A36" s="81"/>
      <c r="B36" s="82"/>
      <c r="C36" s="82"/>
      <c r="D36" s="87" t="s">
        <v>88</v>
      </c>
      <c r="E36" s="87"/>
      <c r="F36" s="84">
        <f>SUM(F34:F35,F32,F30,F26:F28,F23:F24,F19,F17,F21,F13:F15,F9:F11)</f>
        <v>424796.4</v>
      </c>
      <c r="G36" s="85"/>
      <c r="H36" s="85"/>
      <c r="I36" s="84">
        <f>SUM(I34:I35,I32,I30,I26:I28,I23:I24,I19,I17,I21,I13:I15,I9:I11)</f>
        <v>393330</v>
      </c>
      <c r="J36" s="48">
        <f>SUM(J9:J35)</f>
        <v>424796.4</v>
      </c>
    </row>
    <row r="37" spans="1:4" s="48" customFormat="1" ht="12">
      <c r="A37" s="20"/>
      <c r="B37" s="22"/>
      <c r="D37" s="22"/>
    </row>
    <row r="38" ht="12">
      <c r="D38" s="22">
        <f>SUM(D9:D35)</f>
        <v>652</v>
      </c>
    </row>
  </sheetData>
  <sheetProtection selectLockedCells="1" selectUnlockedCells="1"/>
  <mergeCells count="13">
    <mergeCell ref="F2:I2"/>
    <mergeCell ref="A3:I3"/>
    <mergeCell ref="A4:I4"/>
    <mergeCell ref="A8:I8"/>
    <mergeCell ref="A12:I12"/>
    <mergeCell ref="A16:I16"/>
    <mergeCell ref="A33:I33"/>
    <mergeCell ref="A18:I18"/>
    <mergeCell ref="A20:I20"/>
    <mergeCell ref="A22:I22"/>
    <mergeCell ref="A25:I25"/>
    <mergeCell ref="A29:I29"/>
    <mergeCell ref="A31:I31"/>
  </mergeCells>
  <printOptions/>
  <pageMargins left="0.7000000000000001" right="0.7000000000000001" top="0.75" bottom="0.75" header="0.5118110236220472" footer="0.5118110236220472"/>
  <pageSetup horizontalDpi="300" verticalDpi="300" orientation="portrait" paperSize="9" scale="70"/>
</worksheet>
</file>

<file path=xl/worksheets/sheet4.xml><?xml version="1.0" encoding="utf-8"?>
<worksheet xmlns="http://schemas.openxmlformats.org/spreadsheetml/2006/main" xmlns:r="http://schemas.openxmlformats.org/officeDocument/2006/relationships">
  <dimension ref="A1:I11"/>
  <sheetViews>
    <sheetView zoomScale="90" zoomScaleNormal="90" zoomScalePageLayoutView="0" workbookViewId="0" topLeftCell="A1">
      <selection activeCell="B4" sqref="B4"/>
    </sheetView>
  </sheetViews>
  <sheetFormatPr defaultColWidth="8.796875" defaultRowHeight="14.25"/>
  <cols>
    <col min="1" max="1" width="5" style="0" customWidth="1"/>
    <col min="2" max="2" width="5.59765625" style="0" customWidth="1"/>
    <col min="3" max="3" width="22.19921875" style="0" customWidth="1"/>
    <col min="4" max="4" width="18.19921875" style="0" customWidth="1"/>
    <col min="5" max="5" width="14.09765625" style="0" customWidth="1"/>
    <col min="6" max="6" width="16.69921875" style="0" customWidth="1"/>
  </cols>
  <sheetData>
    <row r="1" spans="1:8" s="27" customFormat="1" ht="14.25">
      <c r="A1" s="23" t="s">
        <v>40</v>
      </c>
      <c r="B1" s="23"/>
      <c r="C1" s="23"/>
      <c r="D1" s="23" t="s">
        <v>41</v>
      </c>
      <c r="E1" s="24"/>
      <c r="F1" s="25"/>
      <c r="G1" s="26"/>
      <c r="H1" s="23"/>
    </row>
    <row r="2" spans="1:9" s="27" customFormat="1" ht="13.5" customHeight="1">
      <c r="A2" s="23"/>
      <c r="B2" s="23"/>
      <c r="C2" s="23"/>
      <c r="D2" s="28"/>
      <c r="E2" s="28"/>
      <c r="F2" s="189"/>
      <c r="G2" s="189"/>
      <c r="H2" s="189"/>
      <c r="I2" s="189"/>
    </row>
    <row r="3" spans="1:9" s="29" customFormat="1" ht="30" customHeight="1">
      <c r="A3" s="190" t="s">
        <v>89</v>
      </c>
      <c r="B3" s="190"/>
      <c r="C3" s="190"/>
      <c r="D3" s="190"/>
      <c r="E3" s="190"/>
      <c r="F3" s="190"/>
      <c r="G3" s="190"/>
      <c r="H3" s="88"/>
      <c r="I3" s="88"/>
    </row>
    <row r="4" spans="2:6" s="89" customFormat="1" ht="28.5">
      <c r="B4" s="90" t="s">
        <v>90</v>
      </c>
      <c r="C4" s="90" t="s">
        <v>91</v>
      </c>
      <c r="D4" s="90" t="s">
        <v>92</v>
      </c>
      <c r="E4" s="90" t="s">
        <v>93</v>
      </c>
      <c r="F4" s="90" t="s">
        <v>51</v>
      </c>
    </row>
    <row r="5" spans="2:6" ht="14.25">
      <c r="B5" s="91">
        <v>1</v>
      </c>
      <c r="C5" s="91">
        <v>2</v>
      </c>
      <c r="D5" s="91">
        <v>3</v>
      </c>
      <c r="E5" s="91">
        <v>4</v>
      </c>
      <c r="F5" s="92">
        <v>5</v>
      </c>
    </row>
    <row r="6" spans="2:6" ht="28.5">
      <c r="B6" s="91">
        <v>1</v>
      </c>
      <c r="C6" s="93" t="s">
        <v>94</v>
      </c>
      <c r="D6" s="94">
        <f>'Torako 1'!F36</f>
        <v>184194</v>
      </c>
      <c r="E6" s="94">
        <f>D6-F6</f>
        <v>13644</v>
      </c>
      <c r="F6" s="95">
        <f>'Torako 1'!I36</f>
        <v>170550</v>
      </c>
    </row>
    <row r="7" spans="2:6" ht="28.5">
      <c r="B7" s="91">
        <v>2</v>
      </c>
      <c r="C7" s="93" t="s">
        <v>95</v>
      </c>
      <c r="D7" s="94" t="e">
        <f>#REF!</f>
        <v>#REF!</v>
      </c>
      <c r="E7" s="94" t="e">
        <f>D7-F7</f>
        <v>#REF!</v>
      </c>
      <c r="F7" s="95" t="e">
        <f>#REF!</f>
        <v>#REF!</v>
      </c>
    </row>
    <row r="8" spans="2:6" ht="28.5">
      <c r="B8" s="91">
        <v>3</v>
      </c>
      <c r="C8" s="93" t="s">
        <v>96</v>
      </c>
      <c r="D8" s="94" t="e">
        <f>#REF!</f>
        <v>#REF!</v>
      </c>
      <c r="E8" s="94" t="e">
        <f>D8-F8</f>
        <v>#REF!</v>
      </c>
      <c r="F8" s="95" t="e">
        <f>#REF!</f>
        <v>#REF!</v>
      </c>
    </row>
    <row r="9" spans="2:6" ht="28.5">
      <c r="B9" s="91">
        <v>4</v>
      </c>
      <c r="C9" s="93" t="s">
        <v>97</v>
      </c>
      <c r="D9" s="94">
        <f>'Ch.O.'!F36</f>
        <v>424796.4</v>
      </c>
      <c r="E9" s="94">
        <f>D9-F9</f>
        <v>31466.400000000023</v>
      </c>
      <c r="F9" s="95">
        <f>'Ch.O.'!I36</f>
        <v>393330</v>
      </c>
    </row>
    <row r="10" spans="2:6" ht="37.5" customHeight="1">
      <c r="B10" s="91">
        <v>5</v>
      </c>
      <c r="C10" s="93" t="s">
        <v>97</v>
      </c>
      <c r="D10" s="94" t="e">
        <f>#REF!</f>
        <v>#REF!</v>
      </c>
      <c r="E10" s="94" t="e">
        <f>D10-F10</f>
        <v>#REF!</v>
      </c>
      <c r="F10" s="95" t="e">
        <f>#REF!</f>
        <v>#REF!</v>
      </c>
    </row>
    <row r="11" spans="2:6" ht="15">
      <c r="B11" s="27"/>
      <c r="C11" s="96" t="s">
        <v>98</v>
      </c>
      <c r="D11" s="97" t="e">
        <f>SUM(D6:D9)</f>
        <v>#REF!</v>
      </c>
      <c r="E11" s="98"/>
      <c r="F11" s="99" t="e">
        <f>SUM(F6:F9)</f>
        <v>#REF!</v>
      </c>
    </row>
  </sheetData>
  <sheetProtection selectLockedCells="1" selectUnlockedCells="1"/>
  <mergeCells count="2">
    <mergeCell ref="F2:I2"/>
    <mergeCell ref="A3:G3"/>
  </mergeCells>
  <printOptions/>
  <pageMargins left="0.7000000000000001" right="0.7000000000000001" top="0.75" bottom="0.75" header="0.5118110236220472" footer="0.5118110236220472"/>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B4:N19"/>
  <sheetViews>
    <sheetView zoomScale="90" zoomScaleNormal="90" zoomScalePageLayoutView="0" workbookViewId="0" topLeftCell="A1">
      <selection activeCell="M16" sqref="M16"/>
    </sheetView>
  </sheetViews>
  <sheetFormatPr defaultColWidth="8.796875" defaultRowHeight="14.25"/>
  <cols>
    <col min="3" max="3" width="11.19921875" style="0" customWidth="1"/>
    <col min="7" max="7" width="11.19921875" style="0" customWidth="1"/>
    <col min="11" max="11" width="9.59765625" style="0" customWidth="1"/>
    <col min="13" max="13" width="9.69921875" style="0" customWidth="1"/>
  </cols>
  <sheetData>
    <row r="4" ht="14.25">
      <c r="L4">
        <v>280</v>
      </c>
    </row>
    <row r="5" ht="14.25">
      <c r="L5">
        <v>280</v>
      </c>
    </row>
    <row r="6" ht="14.25">
      <c r="L6">
        <v>140</v>
      </c>
    </row>
    <row r="7" spans="7:12" ht="14.25">
      <c r="G7" s="100">
        <f>'Torako 1'!F36</f>
        <v>184194</v>
      </c>
      <c r="L7">
        <v>180</v>
      </c>
    </row>
    <row r="8" spans="3:12" ht="14.25">
      <c r="C8" s="100" t="e">
        <f>SUM(G7:G9)</f>
        <v>#REF!</v>
      </c>
      <c r="G8" s="100" t="e">
        <f>#REF!</f>
        <v>#REF!</v>
      </c>
      <c r="K8">
        <v>120</v>
      </c>
      <c r="L8">
        <v>120</v>
      </c>
    </row>
    <row r="9" spans="2:12" ht="14.25">
      <c r="B9" t="s">
        <v>99</v>
      </c>
      <c r="C9">
        <v>800000</v>
      </c>
      <c r="G9" s="100" t="e">
        <f>#REF!</f>
        <v>#REF!</v>
      </c>
      <c r="K9">
        <v>920</v>
      </c>
      <c r="L9">
        <v>920</v>
      </c>
    </row>
    <row r="10" spans="3:7" ht="14.25">
      <c r="C10" s="100" t="e">
        <f>C8-C9</f>
        <v>#REF!</v>
      </c>
      <c r="G10" s="100">
        <f>'Ch.O.'!F36</f>
        <v>424796.4</v>
      </c>
    </row>
    <row r="11" spans="2:12" ht="14.25">
      <c r="B11" t="s">
        <v>100</v>
      </c>
      <c r="C11">
        <v>388800</v>
      </c>
      <c r="G11" s="100" t="e">
        <f>#REF!</f>
        <v>#REF!</v>
      </c>
      <c r="J11" t="s">
        <v>101</v>
      </c>
      <c r="K11">
        <f>SUM(K8:K10)</f>
        <v>1040</v>
      </c>
      <c r="L11">
        <f>SUM(L4:L10)</f>
        <v>1920</v>
      </c>
    </row>
    <row r="12" spans="2:3" ht="14.25">
      <c r="B12" t="s">
        <v>102</v>
      </c>
      <c r="C12" s="100" t="e">
        <f>C10-C11</f>
        <v>#REF!</v>
      </c>
    </row>
    <row r="13" spans="7:12" ht="14.25">
      <c r="G13" s="100" t="e">
        <f>SUM(G7:G12)</f>
        <v>#REF!</v>
      </c>
      <c r="J13" t="s">
        <v>103</v>
      </c>
      <c r="K13" s="100">
        <v>1123.2</v>
      </c>
      <c r="L13" s="100">
        <v>2073.6</v>
      </c>
    </row>
    <row r="14" spans="3:12" ht="14.25">
      <c r="C14" s="100">
        <v>414709.2</v>
      </c>
      <c r="G14" s="100">
        <v>1030000</v>
      </c>
      <c r="K14" s="100">
        <v>90</v>
      </c>
      <c r="L14" s="100">
        <v>45</v>
      </c>
    </row>
    <row r="15" spans="3:14" ht="14.25">
      <c r="C15">
        <v>200000</v>
      </c>
      <c r="G15" s="100" t="e">
        <f>G13-G14</f>
        <v>#REF!</v>
      </c>
      <c r="K15" s="100">
        <f>K13*K14</f>
        <v>101088</v>
      </c>
      <c r="L15" s="100">
        <f>L13*L14</f>
        <v>93312</v>
      </c>
      <c r="M15" s="100">
        <f>SUM(K15:L15)</f>
        <v>194400</v>
      </c>
      <c r="N15" t="s">
        <v>104</v>
      </c>
    </row>
    <row r="16" spans="2:14" ht="14.25">
      <c r="B16" t="s">
        <v>105</v>
      </c>
      <c r="C16" s="100">
        <f>C14-C15</f>
        <v>214709.2</v>
      </c>
      <c r="K16" s="100"/>
      <c r="L16" s="100"/>
      <c r="M16" s="100">
        <f>M15*2</f>
        <v>388800</v>
      </c>
      <c r="N16" t="s">
        <v>106</v>
      </c>
    </row>
    <row r="17" ht="14.25">
      <c r="G17">
        <v>388800</v>
      </c>
    </row>
    <row r="19" ht="14.25">
      <c r="G19" s="100" t="e">
        <f>G15-G17</f>
        <v>#REF!</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Medtronic Controlled</cp:keywords>
  <dc:description/>
  <cp:lastModifiedBy>Zamówienia Publiczne</cp:lastModifiedBy>
  <cp:lastPrinted>2023-02-14T10:26:31Z</cp:lastPrinted>
  <dcterms:created xsi:type="dcterms:W3CDTF">2017-05-10T11:21:57Z</dcterms:created>
  <dcterms:modified xsi:type="dcterms:W3CDTF">2023-02-16T12:29:56Z</dcterms:modified>
  <cp:category/>
  <cp:version/>
  <cp:contentType/>
  <cp:contentStatus/>
  <cp:revision>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MedtronicControlled</vt:lpwstr>
  </property>
  <property fmtid="{D5CDD505-2E9C-101B-9397-08002B2CF9AE}" pid="3" name="TitusGUID">
    <vt:lpwstr>00380be6-819f-401a-a852-f91955f02bed</vt:lpwstr>
  </property>
</Properties>
</file>