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tus\Documents\OSiR\06 PRZETARGI\materiały biurowe\"/>
    </mc:Choice>
  </mc:AlternateContent>
  <bookViews>
    <workbookView xWindow="0" yWindow="0" windowWidth="14340" windowHeight="4480"/>
  </bookViews>
  <sheets>
    <sheet name="załącznik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2" i="1" s="1"/>
  <c r="I17" i="1"/>
  <c r="G17" i="1"/>
  <c r="G93" i="1"/>
  <c r="I93" i="1" s="1"/>
  <c r="E91" i="1"/>
  <c r="G91" i="1" s="1"/>
  <c r="I91" i="1" s="1"/>
  <c r="E90" i="1"/>
  <c r="G90" i="1" s="1"/>
  <c r="I90" i="1" s="1"/>
  <c r="E89" i="1"/>
  <c r="G89" i="1" s="1"/>
  <c r="I89" i="1" s="1"/>
  <c r="E88" i="1"/>
  <c r="G88" i="1" s="1"/>
  <c r="I88" i="1" s="1"/>
  <c r="E87" i="1"/>
  <c r="G87" i="1" s="1"/>
  <c r="I87" i="1" s="1"/>
  <c r="E86" i="1"/>
  <c r="G86" i="1" s="1"/>
  <c r="I86" i="1" s="1"/>
  <c r="E84" i="1"/>
  <c r="G84" i="1" s="1"/>
  <c r="I84" i="1" s="1"/>
  <c r="E83" i="1"/>
  <c r="G83" i="1" s="1"/>
  <c r="I83" i="1" s="1"/>
  <c r="G80" i="1"/>
  <c r="I80" i="1" s="1"/>
  <c r="E79" i="1"/>
  <c r="G79" i="1" s="1"/>
  <c r="I79" i="1" s="1"/>
  <c r="E78" i="1"/>
  <c r="G78" i="1" s="1"/>
  <c r="I78" i="1" s="1"/>
  <c r="E77" i="1"/>
  <c r="G77" i="1" s="1"/>
  <c r="I77" i="1" s="1"/>
  <c r="E76" i="1"/>
  <c r="G76" i="1" s="1"/>
  <c r="I76" i="1" s="1"/>
  <c r="E75" i="1"/>
  <c r="G75" i="1" s="1"/>
  <c r="I75" i="1" s="1"/>
  <c r="E74" i="1"/>
  <c r="G74" i="1" s="1"/>
  <c r="I74" i="1" s="1"/>
  <c r="E73" i="1"/>
  <c r="G73" i="1" s="1"/>
  <c r="I73" i="1" s="1"/>
  <c r="E71" i="1"/>
  <c r="E70" i="1"/>
  <c r="E69" i="1"/>
  <c r="G69" i="1" s="1"/>
  <c r="I69" i="1" s="1"/>
  <c r="E68" i="1"/>
  <c r="G68" i="1" s="1"/>
  <c r="I68" i="1" s="1"/>
  <c r="E66" i="1"/>
  <c r="G66" i="1" s="1"/>
  <c r="I66" i="1" s="1"/>
  <c r="E65" i="1"/>
  <c r="G65" i="1" s="1"/>
  <c r="I65" i="1" s="1"/>
  <c r="E64" i="1"/>
  <c r="G64" i="1" s="1"/>
  <c r="I64" i="1" s="1"/>
  <c r="E63" i="1"/>
  <c r="G63" i="1" s="1"/>
  <c r="I63" i="1" s="1"/>
  <c r="E62" i="1"/>
  <c r="G62" i="1" s="1"/>
  <c r="I62" i="1" s="1"/>
  <c r="E61" i="1"/>
  <c r="G61" i="1" s="1"/>
  <c r="I61" i="1" s="1"/>
  <c r="G60" i="1"/>
  <c r="I60" i="1" s="1"/>
  <c r="E59" i="1"/>
  <c r="G59" i="1" s="1"/>
  <c r="I59" i="1" s="1"/>
  <c r="E58" i="1"/>
  <c r="G58" i="1" s="1"/>
  <c r="I58" i="1" s="1"/>
  <c r="E57" i="1"/>
  <c r="G57" i="1" s="1"/>
  <c r="I57" i="1" s="1"/>
  <c r="E55" i="1"/>
  <c r="G55" i="1" s="1"/>
  <c r="I55" i="1" s="1"/>
  <c r="E54" i="1"/>
  <c r="G54" i="1"/>
  <c r="I54" i="1" s="1"/>
  <c r="E50" i="1"/>
  <c r="G50" i="1" s="1"/>
  <c r="I50" i="1" s="1"/>
  <c r="E49" i="1"/>
  <c r="G49" i="1" s="1"/>
  <c r="I49" i="1" s="1"/>
  <c r="E48" i="1"/>
  <c r="G48" i="1" s="1"/>
  <c r="I48" i="1" s="1"/>
  <c r="E47" i="1"/>
  <c r="E43" i="1"/>
  <c r="G43" i="1" s="1"/>
  <c r="I43" i="1" s="1"/>
  <c r="E42" i="1"/>
  <c r="G42" i="1" s="1"/>
  <c r="I42" i="1" s="1"/>
  <c r="E31" i="1"/>
  <c r="G31" i="1" s="1"/>
  <c r="I31" i="1" s="1"/>
  <c r="E30" i="1"/>
  <c r="G30" i="1" s="1"/>
  <c r="I30" i="1" s="1"/>
  <c r="E29" i="1"/>
  <c r="G29" i="1" s="1"/>
  <c r="I29" i="1" s="1"/>
  <c r="E28" i="1"/>
  <c r="G28" i="1" s="1"/>
  <c r="I28" i="1" s="1"/>
  <c r="E27" i="1"/>
  <c r="G27" i="1" s="1"/>
  <c r="I27" i="1" s="1"/>
  <c r="E26" i="1"/>
  <c r="G26" i="1" s="1"/>
  <c r="I26" i="1" s="1"/>
  <c r="E24" i="1"/>
  <c r="G24" i="1" s="1"/>
  <c r="I24" i="1" s="1"/>
  <c r="E22" i="1"/>
  <c r="G22" i="1" s="1"/>
  <c r="I22" i="1" s="1"/>
  <c r="E21" i="1"/>
  <c r="G21" i="1" s="1"/>
  <c r="I21" i="1" s="1"/>
  <c r="E20" i="1"/>
  <c r="G20" i="1" s="1"/>
  <c r="I20" i="1" s="1"/>
  <c r="E19" i="1"/>
  <c r="G19" i="1" s="1"/>
  <c r="I19" i="1" s="1"/>
  <c r="E18" i="1"/>
  <c r="G18" i="1" s="1"/>
  <c r="I18" i="1" s="1"/>
  <c r="E16" i="1"/>
  <c r="G16" i="1" s="1"/>
  <c r="I16" i="1" s="1"/>
  <c r="E14" i="1"/>
  <c r="G14" i="1" s="1"/>
  <c r="I14" i="1" s="1"/>
  <c r="E13" i="1"/>
  <c r="G13" i="1" s="1"/>
  <c r="I13" i="1" s="1"/>
  <c r="E10" i="1"/>
  <c r="G10" i="1" s="1"/>
  <c r="I10" i="1" s="1"/>
  <c r="G11" i="1"/>
  <c r="I11" i="1" s="1"/>
  <c r="G9" i="1"/>
  <c r="I9" i="1" s="1"/>
  <c r="G8" i="1"/>
  <c r="I8" i="1" s="1"/>
  <c r="G7" i="1"/>
  <c r="I7" i="1" s="1"/>
  <c r="G92" i="1"/>
  <c r="I92" i="1" s="1"/>
  <c r="G33" i="1"/>
  <c r="I33" i="1" s="1"/>
  <c r="E53" i="1"/>
  <c r="G53" i="1" s="1"/>
  <c r="I53" i="1" s="1"/>
  <c r="E52" i="1"/>
  <c r="G52" i="1" s="1"/>
  <c r="I52" i="1" s="1"/>
  <c r="E51" i="1"/>
  <c r="G51" i="1" s="1"/>
  <c r="I51" i="1" s="1"/>
  <c r="E82" i="1"/>
  <c r="G82" i="1" s="1"/>
  <c r="I82" i="1" s="1"/>
  <c r="E85" i="1"/>
  <c r="G85" i="1" s="1"/>
  <c r="I85" i="1" s="1"/>
  <c r="G71" i="1"/>
  <c r="I71" i="1" s="1"/>
  <c r="G70" i="1"/>
  <c r="I70" i="1" s="1"/>
  <c r="E40" i="1"/>
  <c r="G40" i="1" s="1"/>
  <c r="I40" i="1" s="1"/>
  <c r="E39" i="1"/>
  <c r="G39" i="1" s="1"/>
  <c r="I39" i="1" s="1"/>
  <c r="E45" i="1"/>
  <c r="G45" i="1" s="1"/>
  <c r="I45" i="1" s="1"/>
  <c r="E46" i="1"/>
  <c r="G46" i="1" s="1"/>
  <c r="I46" i="1" s="1"/>
  <c r="G15" i="1"/>
  <c r="I15" i="1" s="1"/>
  <c r="G23" i="1"/>
  <c r="I23" i="1" s="1"/>
  <c r="G25" i="1"/>
  <c r="I25" i="1" s="1"/>
  <c r="G32" i="1"/>
  <c r="I32" i="1" s="1"/>
  <c r="G34" i="1"/>
  <c r="I34" i="1" s="1"/>
  <c r="G35" i="1"/>
  <c r="I35" i="1" s="1"/>
  <c r="G36" i="1"/>
  <c r="I36" i="1" s="1"/>
  <c r="G37" i="1"/>
  <c r="I37" i="1" s="1"/>
  <c r="G38" i="1"/>
  <c r="I38" i="1" s="1"/>
  <c r="G41" i="1"/>
  <c r="I41" i="1" s="1"/>
  <c r="G44" i="1"/>
  <c r="I44" i="1" s="1"/>
  <c r="G47" i="1"/>
  <c r="I47" i="1" s="1"/>
  <c r="G56" i="1"/>
  <c r="I56" i="1" s="1"/>
  <c r="G67" i="1"/>
  <c r="I67" i="1" s="1"/>
  <c r="G72" i="1"/>
  <c r="I72" i="1" s="1"/>
  <c r="G81" i="1"/>
  <c r="I81" i="1" s="1"/>
  <c r="G94" i="1" l="1"/>
  <c r="I94" i="1"/>
</calcChain>
</file>

<file path=xl/sharedStrings.xml><?xml version="1.0" encoding="utf-8"?>
<sst xmlns="http://schemas.openxmlformats.org/spreadsheetml/2006/main" count="278" uniqueCount="181">
  <si>
    <t xml:space="preserve">L.p. </t>
  </si>
  <si>
    <t xml:space="preserve">Nazwa artykułu </t>
  </si>
  <si>
    <t xml:space="preserve">Opis </t>
  </si>
  <si>
    <t>Jednostka miary</t>
  </si>
  <si>
    <t xml:space="preserve">Cena jednostkowa netto </t>
  </si>
  <si>
    <t>Łączna cena netto                 (kol.5 x kol. 6)</t>
  </si>
  <si>
    <t>Wartość podatku VAT</t>
  </si>
  <si>
    <t>Rolki kasowe termoczułe</t>
  </si>
  <si>
    <t xml:space="preserve">Rolki do kasowe termiczne </t>
  </si>
  <si>
    <t>Papier  Standard A4</t>
  </si>
  <si>
    <t xml:space="preserve">ryza </t>
  </si>
  <si>
    <t xml:space="preserve">Teczka skrzydłowa  A4 </t>
  </si>
  <si>
    <t xml:space="preserve">szt. </t>
  </si>
  <si>
    <t xml:space="preserve">Teczka papierowa A4  </t>
  </si>
  <si>
    <t>Blok do tablicy typu FLIPCHART</t>
  </si>
  <si>
    <t>Skoroszyt plastikowy miękki wpinany A4</t>
  </si>
  <si>
    <t xml:space="preserve">Papier  Standard A3 biały </t>
  </si>
  <si>
    <t>Skoroszyt tekturowy pełny 1/1 A4 oczko</t>
  </si>
  <si>
    <t xml:space="preserve">z gumką, kolor: niebieskiVauPe lub równoważna </t>
  </si>
  <si>
    <t>z gumką, kolor:  niebieski</t>
  </si>
  <si>
    <t>mix kolorowów  235 x105 mm, op. 100 szt</t>
  </si>
  <si>
    <t xml:space="preserve">op. </t>
  </si>
  <si>
    <t>op.</t>
  </si>
  <si>
    <t xml:space="preserve">koperta biała  C-6 </t>
  </si>
  <si>
    <t xml:space="preserve">samoprzylepna ,rozmiar 114 x 162, op. 50 szt. </t>
  </si>
  <si>
    <t xml:space="preserve">samoprzylepna ,rozmiar 162 x 229, op. 50 szt. </t>
  </si>
  <si>
    <t>Koperta biała  C5</t>
  </si>
  <si>
    <t>Koperta biała  DL</t>
  </si>
  <si>
    <t xml:space="preserve">samoprzylepna, rozmiar 220 x 110 op. 50 szt. </t>
  </si>
  <si>
    <t xml:space="preserve">Segregator A4/75  DONAU lub równoważny </t>
  </si>
  <si>
    <t>Blok biurowy A4</t>
  </si>
  <si>
    <t>kratka, 100 kartek</t>
  </si>
  <si>
    <t>Zeszyt  A4</t>
  </si>
  <si>
    <t xml:space="preserve">kratka, 100 kartek, miękka okładka </t>
  </si>
  <si>
    <t xml:space="preserve">kratka, 32 kartki, miękka okładka </t>
  </si>
  <si>
    <t xml:space="preserve">Zeszyt A5 </t>
  </si>
  <si>
    <t>Teczka akta osoboweA4 oczko</t>
  </si>
  <si>
    <t>Fascykuła archiwizacyjna A4</t>
  </si>
  <si>
    <t>Pudło archiwizacyjne A4/100mm</t>
  </si>
  <si>
    <t>Pudło archiwizacyjne A4/80mm</t>
  </si>
  <si>
    <t xml:space="preserve">bezkwasowe </t>
  </si>
  <si>
    <t xml:space="preserve">Przekładki kartonowe 1/3  A4 do segregatorów </t>
  </si>
  <si>
    <t xml:space="preserve">Kostka nieklejona  </t>
  </si>
  <si>
    <t xml:space="preserve">Kostka klejona </t>
  </si>
  <si>
    <t xml:space="preserve">Etykieta do segregatora wsuwana </t>
  </si>
  <si>
    <t xml:space="preserve">7 cm, op. 20 szt. </t>
  </si>
  <si>
    <t xml:space="preserve">5 cm, op. 20 szt. </t>
  </si>
  <si>
    <t xml:space="preserve">grubość 55 mic, opakowanie 100 szt. </t>
  </si>
  <si>
    <t xml:space="preserve">Etykieta samoprzylepna </t>
  </si>
  <si>
    <t xml:space="preserve">biała, rozmiar A4/A 105 x148, op. 100 szt. </t>
  </si>
  <si>
    <t xml:space="preserve">Koszulka krystaliczna A4 </t>
  </si>
  <si>
    <t xml:space="preserve">Koszulka poszerzana na dokumenty z klapką A4 </t>
  </si>
  <si>
    <t>Okładki do bindowania A4</t>
  </si>
  <si>
    <t xml:space="preserve">przezroczysta, op. 100 szt. </t>
  </si>
  <si>
    <t>Folia PCVdo bindowania A4</t>
  </si>
  <si>
    <t xml:space="preserve">rozmiar 24/6 </t>
  </si>
  <si>
    <t>Ofertówki A4</t>
  </si>
  <si>
    <t>folia do laminowania A4</t>
  </si>
  <si>
    <t xml:space="preserve">125 mic STANDARD, op. 100 szt. </t>
  </si>
  <si>
    <t xml:space="preserve">dwustronne, kolor: granatowe, op. 100 szt. </t>
  </si>
  <si>
    <t xml:space="preserve">zakładki ineksujące </t>
  </si>
  <si>
    <t xml:space="preserve">Marker </t>
  </si>
  <si>
    <t>końcówka okragła, wodoodporny, kolor czarny</t>
  </si>
  <si>
    <t>Marker dwustronny CD</t>
  </si>
  <si>
    <t xml:space="preserve">Marker do flipchardów </t>
  </si>
  <si>
    <t xml:space="preserve">ścięta końcówka,1-5 mm,  mix  kolorów </t>
  </si>
  <si>
    <t xml:space="preserve">Wniosek o zaliczkę  A6  </t>
  </si>
  <si>
    <t>papirus II</t>
  </si>
  <si>
    <t xml:space="preserve">Wniosek urlopowy A6  </t>
  </si>
  <si>
    <t xml:space="preserve">Pudło archiwizacyjne zbiorcze </t>
  </si>
  <si>
    <t xml:space="preserve">bezkwasowe, otwierane z przodu </t>
  </si>
  <si>
    <t xml:space="preserve">bez gumki </t>
  </si>
  <si>
    <t xml:space="preserve">Listwy wsuwane  do oprawy dokumentów </t>
  </si>
  <si>
    <t xml:space="preserve">Zakreślacz DONAU </t>
  </si>
  <si>
    <t>Długopis orange BIC</t>
  </si>
  <si>
    <t xml:space="preserve">Ołówek EVOOLUTION BIC </t>
  </si>
  <si>
    <t>Temperówka</t>
  </si>
  <si>
    <t xml:space="preserve">Zszywki - małe opakowanie  - 100 szt. </t>
  </si>
  <si>
    <t xml:space="preserve">Spinacze okrągłe  </t>
  </si>
  <si>
    <t xml:space="preserve">Spinacze okrągłe </t>
  </si>
  <si>
    <t xml:space="preserve">Spinacze Krzyżak </t>
  </si>
  <si>
    <t xml:space="preserve">Spinacze - Klipy do papieru </t>
  </si>
  <si>
    <t>19mm, op. 12 szt.</t>
  </si>
  <si>
    <t>25mm, op. 12 szt.</t>
  </si>
  <si>
    <t>51mm, op. 12 szt.</t>
  </si>
  <si>
    <t xml:space="preserve">gumka ołówkowa </t>
  </si>
  <si>
    <t xml:space="preserve">z miękkiego tworzywa, w opakowaniu ochronnym </t>
  </si>
  <si>
    <t>plastikowy z zaczepem , op. 50 szt</t>
  </si>
  <si>
    <t xml:space="preserve">przezroczysta, 18mm x 33m </t>
  </si>
  <si>
    <t xml:space="preserve">Klej w sztyfcie </t>
  </si>
  <si>
    <t xml:space="preserve">Taśma biurowa </t>
  </si>
  <si>
    <t xml:space="preserve">Korektor myszka </t>
  </si>
  <si>
    <t xml:space="preserve">uniwersalnytusz na bazie wody do pieczątek automatycznych i stempli gumowych,  plastikowa buteleczka, poj. 25 ml, kolor czarny i czerwony  </t>
  </si>
  <si>
    <t xml:space="preserve">Tusz do pieczatek </t>
  </si>
  <si>
    <t xml:space="preserve">Woreczki strunowe </t>
  </si>
  <si>
    <t>Bezpieczna koperta A5</t>
  </si>
  <si>
    <t>przezroczysta</t>
  </si>
  <si>
    <t xml:space="preserve">350 ml </t>
  </si>
  <si>
    <t xml:space="preserve">Olej do niszczarki papieru </t>
  </si>
  <si>
    <t>metalowy, pokryty czarnym lub szarym lakierem, trzy komory,</t>
  </si>
  <si>
    <t xml:space="preserve">Przybornik biurowy </t>
  </si>
  <si>
    <t xml:space="preserve">Rozszywacz </t>
  </si>
  <si>
    <t xml:space="preserve">metalowy, plastikowe uchwyty na palce </t>
  </si>
  <si>
    <t xml:space="preserve"> </t>
  </si>
  <si>
    <t>Dziurkacz Eagle 837</t>
  </si>
  <si>
    <t>Zszywacz Eagle 204</t>
  </si>
  <si>
    <t xml:space="preserve"> (80g/m²) biały (1 ryza 500 arkuszy) </t>
  </si>
  <si>
    <t xml:space="preserve">z foli przezroczystej PCV, otwierane z prawej strony, op. 25 szt. </t>
  </si>
  <si>
    <t xml:space="preserve">rozmiar 4 mm, kolor granatowe, op. 50 szt. </t>
  </si>
  <si>
    <t xml:space="preserve">rozmiar 6 mm, kolor granatowe, op. 50 szt. </t>
  </si>
  <si>
    <t xml:space="preserve">rozmiar 10 mm, kolor granatowe, op. 50 szt. </t>
  </si>
  <si>
    <t xml:space="preserve">czerwony, zielony, czarny, niebieski </t>
  </si>
  <si>
    <t xml:space="preserve">28 mm, metalowe, op. 100 szt. </t>
  </si>
  <si>
    <t xml:space="preserve">50 mm, metalowe, op. 100 szt. </t>
  </si>
  <si>
    <t>41mm, metalowe, op. 50 szt.</t>
  </si>
  <si>
    <t xml:space="preserve">skuwka chroniąca końcówkę taśmy, do wszystkich rodzajów papieru, przezroczysta obudowa </t>
  </si>
  <si>
    <t xml:space="preserve">metalowy mechanizm, do zszywek 24/6, zszywa do 20 kartek </t>
  </si>
  <si>
    <t xml:space="preserve">metalowy mechanizm, dziurkuje min 25 kartek </t>
  </si>
  <si>
    <t xml:space="preserve">120 x 180 op. 100 szt. </t>
  </si>
  <si>
    <t xml:space="preserve">12 pól  cyfrowych, posiadający podstawowe funkcje matematyczne </t>
  </si>
  <si>
    <t>Kalkulator typu Citizen SDC - 444S</t>
  </si>
  <si>
    <t xml:space="preserve">karteczki samoprzylepne </t>
  </si>
  <si>
    <t xml:space="preserve">biały, trwałe wąsy z metalu  </t>
  </si>
  <si>
    <t xml:space="preserve">SUMA: </t>
  </si>
  <si>
    <t xml:space="preserve">szuflada -Półka na dokumenty </t>
  </si>
  <si>
    <t xml:space="preserve">Cienkopis BIC </t>
  </si>
  <si>
    <t xml:space="preserve">Arkusz spisu z natury </t>
  </si>
  <si>
    <t>A4</t>
  </si>
  <si>
    <t xml:space="preserve">skorowidz </t>
  </si>
  <si>
    <t xml:space="preserve">wąsy do skoroszytów </t>
  </si>
  <si>
    <t xml:space="preserve"> a'25 mix kolorów</t>
  </si>
  <si>
    <t>Papier kolor A4</t>
  </si>
  <si>
    <t xml:space="preserve">taśma bezbarwna </t>
  </si>
  <si>
    <t xml:space="preserve">przezroczysta, 24mm x 33m </t>
  </si>
  <si>
    <t>chusteczki czyszczące do monitorów LCD</t>
  </si>
  <si>
    <t>a'100, antystatyczne, opakowanie - tuba</t>
  </si>
  <si>
    <t xml:space="preserve">pocztowa książka nadawcza </t>
  </si>
  <si>
    <t>A5</t>
  </si>
  <si>
    <t>Korektor w piórze</t>
  </si>
  <si>
    <t xml:space="preserve">7 ml. </t>
  </si>
  <si>
    <t xml:space="preserve">Klipsy archiwizacyjne </t>
  </si>
  <si>
    <t>15mm, op. 12 szt.</t>
  </si>
  <si>
    <t xml:space="preserve">Linijka nieprzezroczysta </t>
  </si>
  <si>
    <t xml:space="preserve">kolory: niebieski, zielony, różowy </t>
  </si>
  <si>
    <t xml:space="preserve">op.  </t>
  </si>
  <si>
    <t xml:space="preserve">niebieski, zielony, czerwony, czarny </t>
  </si>
  <si>
    <t xml:space="preserve">57 mm x 30m EMERSON lub równoważne, op. - 10 szt. </t>
  </si>
  <si>
    <t xml:space="preserve">57mmx20m EMERSON lub równoważne, op. - 10 szt. </t>
  </si>
  <si>
    <t xml:space="preserve"> Ilość /szacunkowa </t>
  </si>
  <si>
    <t xml:space="preserve">blok techniczny kolor </t>
  </si>
  <si>
    <t>A4/10</t>
  </si>
  <si>
    <t xml:space="preserve">szt </t>
  </si>
  <si>
    <t xml:space="preserve">50mmx5m </t>
  </si>
  <si>
    <t xml:space="preserve">taśma dwustronna Euro - Tape </t>
  </si>
  <si>
    <t xml:space="preserve">blok techniczny biały </t>
  </si>
  <si>
    <t xml:space="preserve">Segregator A4/50  DONAU lub równoważny </t>
  </si>
  <si>
    <t xml:space="preserve">dżwignia z dociskaczem, , wymienna etykieta grzbietowa,       mix kolorów </t>
  </si>
  <si>
    <t xml:space="preserve"> satynowy, 200g, (1 ryza 250 arkuszy) </t>
  </si>
  <si>
    <t xml:space="preserve"> satynowy, 250g, (1 ryza 125arkuszy) </t>
  </si>
  <si>
    <t>ilość otworów 2, blok 50 kartek</t>
  </si>
  <si>
    <t xml:space="preserve">dżwignia z dociskaczem, wymienna etykieta grzbietowa,         mix kolorów </t>
  </si>
  <si>
    <t xml:space="preserve">bezkwasowa, wiązana na tasiemki bawełniane op. 20 szt. </t>
  </si>
  <si>
    <t>biała, wymiary 85 x 85 wys. kostki 40 mm</t>
  </si>
  <si>
    <t>żółta, wymiary 75 x 75, 100 kartek</t>
  </si>
  <si>
    <t xml:space="preserve">żółta, wymiary 51 x 38, ilość kartek w bloczku 100, op. 3 szt. </t>
  </si>
  <si>
    <t>biała, bezkwasowa, wiązana</t>
  </si>
  <si>
    <t xml:space="preserve">przezroczysta otwierana  z  zewnętrznego boku  z klapką do zamknięcia,  wpinana, op. 10 szt. </t>
  </si>
  <si>
    <t>biała, tekturowa, ABCD, op. 10 szt.</t>
  </si>
  <si>
    <t>12 mm x 43 mm,  w 1 op. mix kolorów 4 x 35 szt.</t>
  </si>
  <si>
    <t xml:space="preserve">końcówka ścięta, kolor czarny, granatowy </t>
  </si>
  <si>
    <t xml:space="preserve">końcówka okrągła lub ścięta, nierozlewający atrament ,          mix kolorów  </t>
  </si>
  <si>
    <t xml:space="preserve">metalowa, 1 otwór </t>
  </si>
  <si>
    <t xml:space="preserve">nieprzezroczysta, 20 cm, nieścieralna podziałka  </t>
  </si>
  <si>
    <t xml:space="preserve">36g, bezbarwny, nietoksyczny </t>
  </si>
  <si>
    <t xml:space="preserve">przezroczysta, na dokumenty formatu A4 </t>
  </si>
  <si>
    <t xml:space="preserve">A4/192, kratka </t>
  </si>
  <si>
    <t xml:space="preserve">                            Zestawienie materiałów papierniczych i biurowych                                                                           </t>
  </si>
  <si>
    <t>Załącznik Nr 1</t>
  </si>
  <si>
    <t xml:space="preserve">do zapytania ofertowego z dnia 05.06.2023r. </t>
  </si>
  <si>
    <t xml:space="preserve">Zamawiający zastrzega sobie, iż podane dane mają charakter szacunkowy i obejmują 1,5 roczny okres dostawy wyżej wymienionych artykułów. Rzeczywista ilość materiałów będzie uwzględniana przy kolejnych zamówieniach i nie mogą stanowić podstawy do wnoszenia przez Wykonawcę (Odbiorcę) jakichkolwiek roszczeń, co do ilości faktycznie zamawianych materiałów przez Zamawiajacego w toku realizacji zamówienia. Zamawiający zastrzega sobie możliwość przesunięć ilościowych między pozycjami. </t>
  </si>
  <si>
    <t xml:space="preserve">Łączna cena brutto (kol. 7 + kol. 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</si>
</sst>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center"/>
    </xf>
    <xf numFmtId="2" fontId="6" fillId="0" borderId="1" xfId="0" applyNumberFormat="1" applyFont="1" applyBorder="1"/>
    <xf numFmtId="0" fontId="4" fillId="0" borderId="0" xfId="0" applyFont="1"/>
    <xf numFmtId="0" fontId="4" fillId="0" borderId="2" xfId="0" applyFont="1" applyBorder="1"/>
    <xf numFmtId="2" fontId="4" fillId="0" borderId="1" xfId="0" applyNumberFormat="1" applyFont="1" applyBorder="1" applyAlignment="1">
      <alignment wrapText="1"/>
    </xf>
    <xf numFmtId="2" fontId="4" fillId="0" borderId="4" xfId="0" applyNumberFormat="1" applyFont="1" applyBorder="1"/>
    <xf numFmtId="2" fontId="5" fillId="0" borderId="12" xfId="0" applyNumberFormat="1" applyFont="1" applyBorder="1"/>
    <xf numFmtId="164" fontId="4" fillId="0" borderId="13" xfId="0" applyNumberFormat="1" applyFont="1" applyBorder="1"/>
    <xf numFmtId="0" fontId="4" fillId="0" borderId="4" xfId="0" applyFont="1" applyBorder="1"/>
    <xf numFmtId="0" fontId="7" fillId="0" borderId="14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topLeftCell="D1" workbookViewId="0">
      <selection activeCell="I6" sqref="I6"/>
    </sheetView>
  </sheetViews>
  <sheetFormatPr defaultRowHeight="14.5" x14ac:dyDescent="0.35"/>
  <cols>
    <col min="1" max="1" width="5.1796875" style="2" customWidth="1"/>
    <col min="2" max="2" width="42.54296875" style="4" customWidth="1"/>
    <col min="3" max="3" width="56.453125" style="4" customWidth="1"/>
    <col min="4" max="4" width="10.54296875" customWidth="1"/>
    <col min="5" max="5" width="13" customWidth="1"/>
    <col min="6" max="6" width="13.54296875" customWidth="1"/>
    <col min="7" max="7" width="14.81640625" customWidth="1"/>
    <col min="8" max="8" width="9.7265625" customWidth="1"/>
    <col min="9" max="9" width="19.26953125" customWidth="1"/>
    <col min="12" max="12" width="12.1796875" bestFit="1" customWidth="1"/>
  </cols>
  <sheetData>
    <row r="1" spans="1:10" ht="18" x14ac:dyDescent="0.4">
      <c r="G1" s="42" t="s">
        <v>177</v>
      </c>
      <c r="H1" s="42"/>
      <c r="I1" s="41"/>
    </row>
    <row r="2" spans="1:10" ht="17.5" thickBot="1" x14ac:dyDescent="0.45">
      <c r="G2" s="43" t="s">
        <v>178</v>
      </c>
      <c r="H2" s="43"/>
      <c r="I2" s="43"/>
      <c r="J2" s="44"/>
    </row>
    <row r="3" spans="1:10" ht="18" thickBot="1" x14ac:dyDescent="0.4">
      <c r="A3" s="50" t="s">
        <v>176</v>
      </c>
      <c r="B3" s="51"/>
      <c r="C3" s="51"/>
      <c r="D3" s="51"/>
      <c r="E3" s="51"/>
      <c r="F3" s="51"/>
      <c r="G3" s="51"/>
      <c r="H3" s="51"/>
      <c r="I3" s="52"/>
    </row>
    <row r="4" spans="1:10" s="1" customFormat="1" ht="18.5" x14ac:dyDescent="0.45">
      <c r="A4" s="3"/>
    </row>
    <row r="5" spans="1:10" s="6" customFormat="1" ht="15.5" x14ac:dyDescent="0.3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</row>
    <row r="6" spans="1:10" s="5" customFormat="1" ht="45.75" customHeight="1" x14ac:dyDescent="0.35">
      <c r="A6" s="37" t="s">
        <v>0</v>
      </c>
      <c r="B6" s="37" t="s">
        <v>1</v>
      </c>
      <c r="C6" s="37" t="s">
        <v>2</v>
      </c>
      <c r="D6" s="38" t="s">
        <v>3</v>
      </c>
      <c r="E6" s="38" t="s">
        <v>148</v>
      </c>
      <c r="F6" s="38" t="s">
        <v>4</v>
      </c>
      <c r="G6" s="38" t="s">
        <v>5</v>
      </c>
      <c r="H6" s="38" t="s">
        <v>6</v>
      </c>
      <c r="I6" s="38" t="s">
        <v>180</v>
      </c>
    </row>
    <row r="7" spans="1:10" ht="15.5" x14ac:dyDescent="0.35">
      <c r="A7" s="9">
        <v>1</v>
      </c>
      <c r="B7" s="10" t="s">
        <v>7</v>
      </c>
      <c r="C7" s="11" t="s">
        <v>146</v>
      </c>
      <c r="D7" s="12" t="s">
        <v>22</v>
      </c>
      <c r="E7" s="21">
        <v>30</v>
      </c>
      <c r="F7" s="13"/>
      <c r="G7" s="13">
        <f>E7*F7</f>
        <v>0</v>
      </c>
      <c r="H7" s="12"/>
      <c r="I7" s="13">
        <f>G7+H7</f>
        <v>0</v>
      </c>
    </row>
    <row r="8" spans="1:10" ht="15.5" x14ac:dyDescent="0.35">
      <c r="A8" s="9">
        <v>2</v>
      </c>
      <c r="B8" s="11" t="s">
        <v>8</v>
      </c>
      <c r="C8" s="10" t="s">
        <v>147</v>
      </c>
      <c r="D8" s="12" t="s">
        <v>22</v>
      </c>
      <c r="E8" s="21">
        <v>30</v>
      </c>
      <c r="F8" s="13"/>
      <c r="G8" s="13">
        <f t="shared" ref="G8:G77" si="0">E8*F8</f>
        <v>0</v>
      </c>
      <c r="H8" s="12"/>
      <c r="I8" s="13">
        <f t="shared" ref="I8:I77" si="1">G8+H8</f>
        <v>0</v>
      </c>
    </row>
    <row r="9" spans="1:10" ht="15.5" x14ac:dyDescent="0.35">
      <c r="A9" s="9">
        <v>3</v>
      </c>
      <c r="B9" s="10" t="s">
        <v>16</v>
      </c>
      <c r="C9" s="10" t="s">
        <v>106</v>
      </c>
      <c r="D9" s="12" t="s">
        <v>10</v>
      </c>
      <c r="E9" s="21">
        <v>10</v>
      </c>
      <c r="F9" s="13"/>
      <c r="G9" s="13">
        <f t="shared" si="0"/>
        <v>0</v>
      </c>
      <c r="H9" s="12"/>
      <c r="I9" s="13">
        <f t="shared" si="1"/>
        <v>0</v>
      </c>
    </row>
    <row r="10" spans="1:10" ht="15.5" x14ac:dyDescent="0.35">
      <c r="A10" s="9">
        <v>4</v>
      </c>
      <c r="B10" s="10" t="s">
        <v>9</v>
      </c>
      <c r="C10" s="10" t="s">
        <v>106</v>
      </c>
      <c r="D10" s="12" t="s">
        <v>10</v>
      </c>
      <c r="E10" s="21">
        <f>10+10+10+20+10+50+5+10+1+5+5+10+5+100+(129)</f>
        <v>380</v>
      </c>
      <c r="F10" s="13"/>
      <c r="G10" s="13">
        <f>E10*F10</f>
        <v>0</v>
      </c>
      <c r="H10" s="12"/>
      <c r="I10" s="13">
        <f>G10+H10</f>
        <v>0</v>
      </c>
    </row>
    <row r="11" spans="1:10" ht="15.5" x14ac:dyDescent="0.35">
      <c r="A11" s="9">
        <v>5</v>
      </c>
      <c r="B11" s="10" t="s">
        <v>131</v>
      </c>
      <c r="C11" s="14" t="s">
        <v>157</v>
      </c>
      <c r="D11" s="12" t="s">
        <v>10</v>
      </c>
      <c r="E11" s="21">
        <v>4</v>
      </c>
      <c r="F11" s="13"/>
      <c r="G11" s="13">
        <f>E11*F11</f>
        <v>0</v>
      </c>
      <c r="H11" s="12"/>
      <c r="I11" s="13">
        <f>G11+H11</f>
        <v>0</v>
      </c>
    </row>
    <row r="12" spans="1:10" ht="15.5" x14ac:dyDescent="0.35">
      <c r="A12" s="9">
        <v>6</v>
      </c>
      <c r="B12" s="10" t="s">
        <v>131</v>
      </c>
      <c r="C12" s="14" t="s">
        <v>158</v>
      </c>
      <c r="D12" s="12" t="s">
        <v>10</v>
      </c>
      <c r="E12" s="21">
        <v>4</v>
      </c>
      <c r="F12" s="13"/>
      <c r="G12" s="13">
        <f>E12*F12</f>
        <v>0</v>
      </c>
      <c r="H12" s="12"/>
      <c r="I12" s="13">
        <f>G12+H12</f>
        <v>0</v>
      </c>
    </row>
    <row r="13" spans="1:10" ht="15.5" x14ac:dyDescent="0.35">
      <c r="A13" s="9">
        <v>7</v>
      </c>
      <c r="B13" s="10" t="s">
        <v>11</v>
      </c>
      <c r="C13" s="10" t="s">
        <v>18</v>
      </c>
      <c r="D13" s="12" t="s">
        <v>12</v>
      </c>
      <c r="E13" s="21">
        <f>10+(5)</f>
        <v>15</v>
      </c>
      <c r="F13" s="13"/>
      <c r="G13" s="13">
        <f t="shared" si="0"/>
        <v>0</v>
      </c>
      <c r="H13" s="12"/>
      <c r="I13" s="13">
        <f t="shared" si="1"/>
        <v>0</v>
      </c>
    </row>
    <row r="14" spans="1:10" ht="15.5" x14ac:dyDescent="0.35">
      <c r="A14" s="9">
        <v>8</v>
      </c>
      <c r="B14" s="11" t="s">
        <v>13</v>
      </c>
      <c r="C14" s="10" t="s">
        <v>19</v>
      </c>
      <c r="D14" s="12" t="s">
        <v>12</v>
      </c>
      <c r="E14" s="21">
        <f>25+4+20 +1+(25)</f>
        <v>75</v>
      </c>
      <c r="F14" s="13"/>
      <c r="G14" s="13">
        <f t="shared" si="0"/>
        <v>0</v>
      </c>
      <c r="H14" s="12"/>
      <c r="I14" s="13">
        <f t="shared" si="1"/>
        <v>0</v>
      </c>
    </row>
    <row r="15" spans="1:10" ht="15.5" x14ac:dyDescent="0.35">
      <c r="A15" s="9">
        <v>9</v>
      </c>
      <c r="B15" s="15" t="s">
        <v>14</v>
      </c>
      <c r="C15" s="10" t="s">
        <v>159</v>
      </c>
      <c r="D15" s="12" t="s">
        <v>12</v>
      </c>
      <c r="E15" s="21">
        <v>1</v>
      </c>
      <c r="F15" s="13"/>
      <c r="G15" s="13">
        <f t="shared" si="0"/>
        <v>0</v>
      </c>
      <c r="H15" s="12"/>
      <c r="I15" s="13">
        <f t="shared" si="1"/>
        <v>0</v>
      </c>
    </row>
    <row r="16" spans="1:10" ht="15.5" x14ac:dyDescent="0.35">
      <c r="A16" s="9">
        <v>10</v>
      </c>
      <c r="B16" s="15" t="s">
        <v>154</v>
      </c>
      <c r="C16" s="16" t="s">
        <v>150</v>
      </c>
      <c r="D16" s="12" t="s">
        <v>12</v>
      </c>
      <c r="E16" s="21">
        <f>1+(1)+10</f>
        <v>12</v>
      </c>
      <c r="F16" s="13"/>
      <c r="G16" s="13">
        <f t="shared" si="0"/>
        <v>0</v>
      </c>
      <c r="H16" s="12"/>
      <c r="I16" s="13">
        <f t="shared" si="1"/>
        <v>0</v>
      </c>
    </row>
    <row r="17" spans="1:9" ht="15.5" x14ac:dyDescent="0.35">
      <c r="A17" s="9">
        <v>11</v>
      </c>
      <c r="B17" s="15" t="s">
        <v>149</v>
      </c>
      <c r="C17" s="16" t="s">
        <v>150</v>
      </c>
      <c r="D17" s="12" t="s">
        <v>151</v>
      </c>
      <c r="E17" s="21">
        <v>6</v>
      </c>
      <c r="F17" s="13"/>
      <c r="G17" s="13">
        <f t="shared" si="0"/>
        <v>0</v>
      </c>
      <c r="H17" s="12"/>
      <c r="I17" s="13">
        <f t="shared" si="1"/>
        <v>0</v>
      </c>
    </row>
    <row r="18" spans="1:9" ht="15.5" x14ac:dyDescent="0.35">
      <c r="A18" s="9">
        <v>12</v>
      </c>
      <c r="B18" s="19" t="s">
        <v>15</v>
      </c>
      <c r="C18" s="16" t="s">
        <v>143</v>
      </c>
      <c r="D18" s="20" t="s">
        <v>12</v>
      </c>
      <c r="E18" s="21">
        <f>25+25+(25)</f>
        <v>75</v>
      </c>
      <c r="F18" s="13"/>
      <c r="G18" s="13">
        <f t="shared" si="0"/>
        <v>0</v>
      </c>
      <c r="H18" s="12"/>
      <c r="I18" s="13">
        <f t="shared" si="1"/>
        <v>0</v>
      </c>
    </row>
    <row r="19" spans="1:9" ht="15.5" x14ac:dyDescent="0.35">
      <c r="A19" s="9">
        <v>13</v>
      </c>
      <c r="B19" s="17" t="s">
        <v>17</v>
      </c>
      <c r="C19" s="10" t="s">
        <v>122</v>
      </c>
      <c r="D19" s="12" t="s">
        <v>12</v>
      </c>
      <c r="E19" s="21">
        <f>30+30+(30)</f>
        <v>90</v>
      </c>
      <c r="F19" s="13"/>
      <c r="G19" s="13">
        <f t="shared" si="0"/>
        <v>0</v>
      </c>
      <c r="H19" s="12"/>
      <c r="I19" s="13">
        <f t="shared" si="1"/>
        <v>0</v>
      </c>
    </row>
    <row r="20" spans="1:9" ht="17.25" customHeight="1" x14ac:dyDescent="0.35">
      <c r="A20" s="9">
        <v>14</v>
      </c>
      <c r="B20" s="17" t="s">
        <v>41</v>
      </c>
      <c r="C20" s="11" t="s">
        <v>20</v>
      </c>
      <c r="D20" s="12" t="s">
        <v>22</v>
      </c>
      <c r="E20" s="21">
        <f>2+2+2+2+(4)</f>
        <v>12</v>
      </c>
      <c r="F20" s="13"/>
      <c r="G20" s="13">
        <f t="shared" si="0"/>
        <v>0</v>
      </c>
      <c r="H20" s="12"/>
      <c r="I20" s="13">
        <f t="shared" si="1"/>
        <v>0</v>
      </c>
    </row>
    <row r="21" spans="1:9" ht="15.5" x14ac:dyDescent="0.35">
      <c r="A21" s="9">
        <v>15</v>
      </c>
      <c r="B21" s="10" t="s">
        <v>23</v>
      </c>
      <c r="C21" s="10" t="s">
        <v>24</v>
      </c>
      <c r="D21" s="12" t="s">
        <v>22</v>
      </c>
      <c r="E21" s="21">
        <f>20+(10)</f>
        <v>30</v>
      </c>
      <c r="F21" s="13"/>
      <c r="G21" s="13">
        <f t="shared" si="0"/>
        <v>0</v>
      </c>
      <c r="H21" s="12"/>
      <c r="I21" s="13">
        <f t="shared" si="1"/>
        <v>0</v>
      </c>
    </row>
    <row r="22" spans="1:9" ht="15.5" x14ac:dyDescent="0.35">
      <c r="A22" s="9">
        <v>16</v>
      </c>
      <c r="B22" s="10" t="s">
        <v>26</v>
      </c>
      <c r="C22" s="11" t="s">
        <v>25</v>
      </c>
      <c r="D22" s="12" t="s">
        <v>22</v>
      </c>
      <c r="E22" s="21">
        <f>2+2+(2)</f>
        <v>6</v>
      </c>
      <c r="F22" s="13"/>
      <c r="G22" s="13">
        <f t="shared" si="0"/>
        <v>0</v>
      </c>
      <c r="H22" s="12"/>
      <c r="I22" s="13">
        <f t="shared" si="1"/>
        <v>0</v>
      </c>
    </row>
    <row r="23" spans="1:9" ht="15.5" x14ac:dyDescent="0.35">
      <c r="A23" s="9">
        <v>17</v>
      </c>
      <c r="B23" s="11" t="s">
        <v>27</v>
      </c>
      <c r="C23" s="10" t="s">
        <v>28</v>
      </c>
      <c r="D23" s="12" t="s">
        <v>21</v>
      </c>
      <c r="E23" s="21">
        <v>5</v>
      </c>
      <c r="F23" s="13"/>
      <c r="G23" s="13">
        <f t="shared" si="0"/>
        <v>0</v>
      </c>
      <c r="H23" s="12"/>
      <c r="I23" s="13">
        <f t="shared" si="1"/>
        <v>0</v>
      </c>
    </row>
    <row r="24" spans="1:9" ht="31" x14ac:dyDescent="0.35">
      <c r="A24" s="9">
        <v>18</v>
      </c>
      <c r="B24" s="17" t="s">
        <v>29</v>
      </c>
      <c r="C24" s="17" t="s">
        <v>156</v>
      </c>
      <c r="D24" s="12" t="s">
        <v>12</v>
      </c>
      <c r="E24" s="21">
        <f>2+6+5+10+2+8+3+10+4+ (20)</f>
        <v>70</v>
      </c>
      <c r="F24" s="13"/>
      <c r="G24" s="13">
        <f t="shared" si="0"/>
        <v>0</v>
      </c>
      <c r="H24" s="12"/>
      <c r="I24" s="13">
        <f t="shared" si="1"/>
        <v>0</v>
      </c>
    </row>
    <row r="25" spans="1:9" ht="31" x14ac:dyDescent="0.35">
      <c r="A25" s="9">
        <v>19</v>
      </c>
      <c r="B25" s="18" t="s">
        <v>155</v>
      </c>
      <c r="C25" s="17" t="s">
        <v>160</v>
      </c>
      <c r="D25" s="12" t="s">
        <v>12</v>
      </c>
      <c r="E25" s="21">
        <v>5</v>
      </c>
      <c r="F25" s="13"/>
      <c r="G25" s="13">
        <f t="shared" si="0"/>
        <v>0</v>
      </c>
      <c r="H25" s="12"/>
      <c r="I25" s="13">
        <f t="shared" si="1"/>
        <v>0</v>
      </c>
    </row>
    <row r="26" spans="1:9" ht="15.5" x14ac:dyDescent="0.35">
      <c r="A26" s="9">
        <v>20</v>
      </c>
      <c r="B26" s="10" t="s">
        <v>42</v>
      </c>
      <c r="C26" s="10" t="s">
        <v>162</v>
      </c>
      <c r="D26" s="12" t="s">
        <v>12</v>
      </c>
      <c r="E26" s="21">
        <f>1+1+(3)+5</f>
        <v>10</v>
      </c>
      <c r="F26" s="13"/>
      <c r="G26" s="13">
        <f t="shared" si="0"/>
        <v>0</v>
      </c>
      <c r="H26" s="12"/>
      <c r="I26" s="13">
        <f t="shared" si="1"/>
        <v>0</v>
      </c>
    </row>
    <row r="27" spans="1:9" ht="15.5" x14ac:dyDescent="0.35">
      <c r="A27" s="9">
        <v>21</v>
      </c>
      <c r="B27" s="10" t="s">
        <v>43</v>
      </c>
      <c r="C27" s="10" t="s">
        <v>162</v>
      </c>
      <c r="D27" s="12" t="s">
        <v>12</v>
      </c>
      <c r="E27" s="21">
        <f>1+9</f>
        <v>10</v>
      </c>
      <c r="F27" s="13"/>
      <c r="G27" s="13">
        <f t="shared" si="0"/>
        <v>0</v>
      </c>
      <c r="H27" s="12"/>
      <c r="I27" s="13">
        <f t="shared" si="1"/>
        <v>0</v>
      </c>
    </row>
    <row r="28" spans="1:9" ht="15.5" x14ac:dyDescent="0.35">
      <c r="A28" s="9">
        <v>22</v>
      </c>
      <c r="B28" s="14" t="s">
        <v>121</v>
      </c>
      <c r="C28" s="10" t="s">
        <v>163</v>
      </c>
      <c r="D28" s="12" t="s">
        <v>12</v>
      </c>
      <c r="E28" s="21">
        <f>1+(9)</f>
        <v>10</v>
      </c>
      <c r="F28" s="13"/>
      <c r="G28" s="13">
        <f t="shared" si="0"/>
        <v>0</v>
      </c>
      <c r="H28" s="12"/>
      <c r="I28" s="13">
        <f t="shared" si="1"/>
        <v>0</v>
      </c>
    </row>
    <row r="29" spans="1:9" ht="18.75" customHeight="1" x14ac:dyDescent="0.35">
      <c r="A29" s="9">
        <v>23</v>
      </c>
      <c r="B29" s="14" t="s">
        <v>121</v>
      </c>
      <c r="C29" s="17" t="s">
        <v>164</v>
      </c>
      <c r="D29" s="12" t="s">
        <v>144</v>
      </c>
      <c r="E29" s="21">
        <f>2+2+ (6)</f>
        <v>10</v>
      </c>
      <c r="F29" s="13"/>
      <c r="G29" s="13">
        <f t="shared" si="0"/>
        <v>0</v>
      </c>
      <c r="H29" s="12"/>
      <c r="I29" s="13">
        <f t="shared" si="1"/>
        <v>0</v>
      </c>
    </row>
    <row r="30" spans="1:9" ht="15.5" x14ac:dyDescent="0.35">
      <c r="A30" s="9">
        <v>24</v>
      </c>
      <c r="B30" s="10" t="s">
        <v>30</v>
      </c>
      <c r="C30" s="10" t="s">
        <v>31</v>
      </c>
      <c r="D30" s="12" t="s">
        <v>12</v>
      </c>
      <c r="E30" s="21">
        <f>1+1+(3)</f>
        <v>5</v>
      </c>
      <c r="F30" s="13"/>
      <c r="G30" s="13">
        <f t="shared" si="0"/>
        <v>0</v>
      </c>
      <c r="H30" s="12"/>
      <c r="I30" s="13">
        <f t="shared" si="1"/>
        <v>0</v>
      </c>
    </row>
    <row r="31" spans="1:9" ht="15.5" x14ac:dyDescent="0.35">
      <c r="A31" s="9">
        <v>25</v>
      </c>
      <c r="B31" s="11" t="s">
        <v>32</v>
      </c>
      <c r="C31" s="10" t="s">
        <v>33</v>
      </c>
      <c r="D31" s="12" t="s">
        <v>12</v>
      </c>
      <c r="E31" s="21">
        <f>1+(3)</f>
        <v>4</v>
      </c>
      <c r="F31" s="13"/>
      <c r="G31" s="13">
        <f t="shared" si="0"/>
        <v>0</v>
      </c>
      <c r="H31" s="12"/>
      <c r="I31" s="13">
        <f t="shared" si="1"/>
        <v>0</v>
      </c>
    </row>
    <row r="32" spans="1:9" ht="15.5" x14ac:dyDescent="0.35">
      <c r="A32" s="9">
        <v>26</v>
      </c>
      <c r="B32" s="10" t="s">
        <v>35</v>
      </c>
      <c r="C32" s="10" t="s">
        <v>34</v>
      </c>
      <c r="D32" s="12" t="s">
        <v>12</v>
      </c>
      <c r="E32" s="21">
        <v>5</v>
      </c>
      <c r="F32" s="13"/>
      <c r="G32" s="13">
        <f t="shared" si="0"/>
        <v>0</v>
      </c>
      <c r="H32" s="12"/>
      <c r="I32" s="13">
        <f t="shared" si="1"/>
        <v>0</v>
      </c>
    </row>
    <row r="33" spans="1:9" ht="15.5" x14ac:dyDescent="0.35">
      <c r="A33" s="9">
        <v>27</v>
      </c>
      <c r="B33" s="19" t="s">
        <v>36</v>
      </c>
      <c r="C33" s="10" t="s">
        <v>167</v>
      </c>
      <c r="D33" s="20" t="s">
        <v>21</v>
      </c>
      <c r="E33" s="21">
        <v>5</v>
      </c>
      <c r="F33" s="13"/>
      <c r="G33" s="13">
        <f t="shared" si="0"/>
        <v>0</v>
      </c>
      <c r="H33" s="12"/>
      <c r="I33" s="13">
        <f t="shared" si="1"/>
        <v>0</v>
      </c>
    </row>
    <row r="34" spans="1:9" ht="15.5" x14ac:dyDescent="0.35">
      <c r="A34" s="9">
        <v>28</v>
      </c>
      <c r="B34" s="10" t="s">
        <v>13</v>
      </c>
      <c r="C34" s="22" t="s">
        <v>165</v>
      </c>
      <c r="D34" s="12" t="s">
        <v>12</v>
      </c>
      <c r="E34" s="21">
        <v>50</v>
      </c>
      <c r="F34" s="13"/>
      <c r="G34" s="13">
        <f t="shared" si="0"/>
        <v>0</v>
      </c>
      <c r="H34" s="12"/>
      <c r="I34" s="13">
        <f t="shared" si="1"/>
        <v>0</v>
      </c>
    </row>
    <row r="35" spans="1:9" ht="15.5" x14ac:dyDescent="0.35">
      <c r="A35" s="9">
        <v>29</v>
      </c>
      <c r="B35" s="11" t="s">
        <v>37</v>
      </c>
      <c r="C35" s="17" t="s">
        <v>161</v>
      </c>
      <c r="D35" s="12" t="s">
        <v>22</v>
      </c>
      <c r="E35" s="21">
        <v>3</v>
      </c>
      <c r="F35" s="13"/>
      <c r="G35" s="13">
        <f t="shared" si="0"/>
        <v>0</v>
      </c>
      <c r="H35" s="12"/>
      <c r="I35" s="13">
        <f t="shared" si="1"/>
        <v>0</v>
      </c>
    </row>
    <row r="36" spans="1:9" ht="15.5" x14ac:dyDescent="0.35">
      <c r="A36" s="9">
        <v>30</v>
      </c>
      <c r="B36" s="10" t="s">
        <v>38</v>
      </c>
      <c r="C36" s="10" t="s">
        <v>40</v>
      </c>
      <c r="D36" s="12" t="s">
        <v>12</v>
      </c>
      <c r="E36" s="21">
        <v>2</v>
      </c>
      <c r="F36" s="13"/>
      <c r="G36" s="13">
        <f t="shared" si="0"/>
        <v>0</v>
      </c>
      <c r="H36" s="12"/>
      <c r="I36" s="13">
        <f t="shared" si="1"/>
        <v>0</v>
      </c>
    </row>
    <row r="37" spans="1:9" ht="15.5" x14ac:dyDescent="0.35">
      <c r="A37" s="9">
        <v>31</v>
      </c>
      <c r="B37" s="11" t="s">
        <v>39</v>
      </c>
      <c r="C37" s="10" t="s">
        <v>40</v>
      </c>
      <c r="D37" s="12" t="s">
        <v>12</v>
      </c>
      <c r="E37" s="21">
        <v>2</v>
      </c>
      <c r="F37" s="13"/>
      <c r="G37" s="13">
        <f t="shared" si="0"/>
        <v>0</v>
      </c>
      <c r="H37" s="12"/>
      <c r="I37" s="13">
        <f t="shared" si="1"/>
        <v>0</v>
      </c>
    </row>
    <row r="38" spans="1:9" ht="15.5" x14ac:dyDescent="0.35">
      <c r="A38" s="9">
        <v>32</v>
      </c>
      <c r="B38" s="17" t="s">
        <v>69</v>
      </c>
      <c r="C38" s="10" t="s">
        <v>70</v>
      </c>
      <c r="D38" s="12" t="s">
        <v>12</v>
      </c>
      <c r="E38" s="21">
        <v>1</v>
      </c>
      <c r="F38" s="13"/>
      <c r="G38" s="13">
        <f t="shared" si="0"/>
        <v>0</v>
      </c>
      <c r="H38" s="12"/>
      <c r="I38" s="13">
        <f t="shared" si="1"/>
        <v>0</v>
      </c>
    </row>
    <row r="39" spans="1:9" ht="15.5" x14ac:dyDescent="0.35">
      <c r="A39" s="9">
        <v>33</v>
      </c>
      <c r="B39" s="11" t="s">
        <v>48</v>
      </c>
      <c r="C39" s="11" t="s">
        <v>49</v>
      </c>
      <c r="D39" s="12" t="s">
        <v>22</v>
      </c>
      <c r="E39" s="21">
        <f>1</f>
        <v>1</v>
      </c>
      <c r="F39" s="13"/>
      <c r="G39" s="13">
        <f t="shared" si="0"/>
        <v>0</v>
      </c>
      <c r="H39" s="12"/>
      <c r="I39" s="13">
        <f t="shared" si="1"/>
        <v>0</v>
      </c>
    </row>
    <row r="40" spans="1:9" ht="15.5" x14ac:dyDescent="0.35">
      <c r="A40" s="9">
        <v>34</v>
      </c>
      <c r="B40" s="10" t="s">
        <v>44</v>
      </c>
      <c r="C40" s="10" t="s">
        <v>45</v>
      </c>
      <c r="D40" s="12" t="s">
        <v>22</v>
      </c>
      <c r="E40" s="21">
        <f>1+2</f>
        <v>3</v>
      </c>
      <c r="F40" s="13"/>
      <c r="G40" s="13">
        <f t="shared" si="0"/>
        <v>0</v>
      </c>
      <c r="H40" s="12"/>
      <c r="I40" s="13">
        <f t="shared" si="1"/>
        <v>0</v>
      </c>
    </row>
    <row r="41" spans="1:9" ht="15.5" x14ac:dyDescent="0.35">
      <c r="A41" s="9">
        <v>35</v>
      </c>
      <c r="B41" s="10" t="s">
        <v>44</v>
      </c>
      <c r="C41" s="10" t="s">
        <v>46</v>
      </c>
      <c r="D41" s="12" t="s">
        <v>22</v>
      </c>
      <c r="E41" s="21">
        <v>1</v>
      </c>
      <c r="F41" s="13"/>
      <c r="G41" s="13">
        <f t="shared" si="0"/>
        <v>0</v>
      </c>
      <c r="H41" s="12"/>
      <c r="I41" s="13">
        <f t="shared" si="1"/>
        <v>0</v>
      </c>
    </row>
    <row r="42" spans="1:9" ht="15.5" x14ac:dyDescent="0.35">
      <c r="A42" s="9">
        <v>36</v>
      </c>
      <c r="B42" s="11" t="s">
        <v>50</v>
      </c>
      <c r="C42" s="10" t="s">
        <v>47</v>
      </c>
      <c r="D42" s="12" t="s">
        <v>21</v>
      </c>
      <c r="E42" s="21">
        <f>1+2+1+2+1+1+2+1+1+1+1+2+1+(8)</f>
        <v>25</v>
      </c>
      <c r="F42" s="13"/>
      <c r="G42" s="13">
        <f t="shared" si="0"/>
        <v>0</v>
      </c>
      <c r="H42" s="12"/>
      <c r="I42" s="13">
        <f t="shared" si="1"/>
        <v>0</v>
      </c>
    </row>
    <row r="43" spans="1:9" ht="31" x14ac:dyDescent="0.35">
      <c r="A43" s="9">
        <v>37</v>
      </c>
      <c r="B43" s="17" t="s">
        <v>51</v>
      </c>
      <c r="C43" s="17" t="s">
        <v>166</v>
      </c>
      <c r="D43" s="12" t="s">
        <v>22</v>
      </c>
      <c r="E43" s="21">
        <f>1+(1)</f>
        <v>2</v>
      </c>
      <c r="F43" s="13"/>
      <c r="G43" s="13">
        <f t="shared" si="0"/>
        <v>0</v>
      </c>
      <c r="H43" s="12"/>
      <c r="I43" s="13">
        <f t="shared" si="1"/>
        <v>0</v>
      </c>
    </row>
    <row r="44" spans="1:9" ht="15.5" x14ac:dyDescent="0.35">
      <c r="A44" s="9">
        <v>38</v>
      </c>
      <c r="B44" s="10" t="s">
        <v>52</v>
      </c>
      <c r="C44" s="10" t="s">
        <v>59</v>
      </c>
      <c r="D44" s="12" t="s">
        <v>22</v>
      </c>
      <c r="E44" s="21">
        <v>1</v>
      </c>
      <c r="F44" s="13"/>
      <c r="G44" s="13">
        <f t="shared" si="0"/>
        <v>0</v>
      </c>
      <c r="H44" s="12"/>
      <c r="I44" s="13">
        <f t="shared" si="1"/>
        <v>0</v>
      </c>
    </row>
    <row r="45" spans="1:9" ht="15.5" x14ac:dyDescent="0.35">
      <c r="A45" s="9">
        <v>39</v>
      </c>
      <c r="B45" s="10" t="s">
        <v>54</v>
      </c>
      <c r="C45" s="10" t="s">
        <v>53</v>
      </c>
      <c r="D45" s="12" t="s">
        <v>22</v>
      </c>
      <c r="E45" s="21">
        <f>1</f>
        <v>1</v>
      </c>
      <c r="F45" s="13"/>
      <c r="G45" s="13">
        <f t="shared" si="0"/>
        <v>0</v>
      </c>
      <c r="H45" s="12"/>
      <c r="I45" s="13">
        <f t="shared" si="1"/>
        <v>0</v>
      </c>
    </row>
    <row r="46" spans="1:9" ht="15.5" x14ac:dyDescent="0.35">
      <c r="A46" s="9">
        <v>40</v>
      </c>
      <c r="B46" s="10" t="s">
        <v>57</v>
      </c>
      <c r="C46" s="10" t="s">
        <v>58</v>
      </c>
      <c r="D46" s="12" t="s">
        <v>22</v>
      </c>
      <c r="E46" s="21">
        <f>1</f>
        <v>1</v>
      </c>
      <c r="F46" s="13"/>
      <c r="G46" s="13">
        <f t="shared" si="0"/>
        <v>0</v>
      </c>
      <c r="H46" s="12"/>
      <c r="I46" s="13">
        <f t="shared" si="1"/>
        <v>0</v>
      </c>
    </row>
    <row r="47" spans="1:9" ht="18.75" customHeight="1" x14ac:dyDescent="0.35">
      <c r="A47" s="9">
        <v>41</v>
      </c>
      <c r="B47" s="11" t="s">
        <v>56</v>
      </c>
      <c r="C47" s="23" t="s">
        <v>107</v>
      </c>
      <c r="D47" s="24" t="s">
        <v>21</v>
      </c>
      <c r="E47" s="21">
        <f>1+(1)</f>
        <v>2</v>
      </c>
      <c r="F47" s="13"/>
      <c r="G47" s="13">
        <f t="shared" si="0"/>
        <v>0</v>
      </c>
      <c r="H47" s="12"/>
      <c r="I47" s="13">
        <f t="shared" si="1"/>
        <v>0</v>
      </c>
    </row>
    <row r="48" spans="1:9" ht="15.5" x14ac:dyDescent="0.35">
      <c r="A48" s="9">
        <v>42</v>
      </c>
      <c r="B48" s="10" t="s">
        <v>66</v>
      </c>
      <c r="C48" s="10" t="s">
        <v>67</v>
      </c>
      <c r="D48" s="12" t="s">
        <v>12</v>
      </c>
      <c r="E48" s="21">
        <f>2+(2)</f>
        <v>4</v>
      </c>
      <c r="F48" s="13"/>
      <c r="G48" s="13">
        <f t="shared" si="0"/>
        <v>0</v>
      </c>
      <c r="H48" s="12"/>
      <c r="I48" s="13">
        <f t="shared" si="1"/>
        <v>0</v>
      </c>
    </row>
    <row r="49" spans="1:9" ht="15.5" x14ac:dyDescent="0.35">
      <c r="A49" s="9">
        <v>43</v>
      </c>
      <c r="B49" s="10" t="s">
        <v>68</v>
      </c>
      <c r="C49" s="10" t="s">
        <v>67</v>
      </c>
      <c r="D49" s="12" t="s">
        <v>12</v>
      </c>
      <c r="E49" s="21">
        <f>1+1+2+2+(4)</f>
        <v>10</v>
      </c>
      <c r="F49" s="13"/>
      <c r="G49" s="13">
        <f t="shared" si="0"/>
        <v>0</v>
      </c>
      <c r="H49" s="12"/>
      <c r="I49" s="13">
        <f t="shared" si="1"/>
        <v>0</v>
      </c>
    </row>
    <row r="50" spans="1:9" ht="15.5" x14ac:dyDescent="0.35">
      <c r="A50" s="9">
        <v>44</v>
      </c>
      <c r="B50" s="10" t="s">
        <v>60</v>
      </c>
      <c r="C50" s="25" t="s">
        <v>168</v>
      </c>
      <c r="D50" s="12" t="s">
        <v>21</v>
      </c>
      <c r="E50" s="21">
        <f>1+1+2+5+3+8+(10)</f>
        <v>30</v>
      </c>
      <c r="F50" s="13"/>
      <c r="G50" s="13">
        <f t="shared" si="0"/>
        <v>0</v>
      </c>
      <c r="H50" s="12"/>
      <c r="I50" s="13">
        <f t="shared" si="1"/>
        <v>0</v>
      </c>
    </row>
    <row r="51" spans="1:9" ht="15.5" x14ac:dyDescent="0.35">
      <c r="A51" s="9">
        <v>45</v>
      </c>
      <c r="B51" s="17" t="s">
        <v>72</v>
      </c>
      <c r="C51" s="10" t="s">
        <v>108</v>
      </c>
      <c r="D51" s="12" t="s">
        <v>22</v>
      </c>
      <c r="E51" s="21">
        <f>1</f>
        <v>1</v>
      </c>
      <c r="F51" s="13"/>
      <c r="G51" s="13">
        <f t="shared" si="0"/>
        <v>0</v>
      </c>
      <c r="H51" s="12"/>
      <c r="I51" s="13">
        <f t="shared" si="1"/>
        <v>0</v>
      </c>
    </row>
    <row r="52" spans="1:9" ht="15.5" x14ac:dyDescent="0.35">
      <c r="A52" s="9">
        <v>46</v>
      </c>
      <c r="B52" s="17" t="s">
        <v>72</v>
      </c>
      <c r="C52" s="10" t="s">
        <v>109</v>
      </c>
      <c r="D52" s="12" t="s">
        <v>22</v>
      </c>
      <c r="E52" s="21">
        <f>1</f>
        <v>1</v>
      </c>
      <c r="F52" s="13"/>
      <c r="G52" s="13">
        <f t="shared" si="0"/>
        <v>0</v>
      </c>
      <c r="H52" s="12"/>
      <c r="I52" s="13">
        <f t="shared" si="1"/>
        <v>0</v>
      </c>
    </row>
    <row r="53" spans="1:9" ht="15.5" x14ac:dyDescent="0.35">
      <c r="A53" s="9">
        <v>47</v>
      </c>
      <c r="B53" s="17" t="s">
        <v>72</v>
      </c>
      <c r="C53" s="10" t="s">
        <v>110</v>
      </c>
      <c r="D53" s="12" t="s">
        <v>22</v>
      </c>
      <c r="E53" s="21">
        <f>1</f>
        <v>1</v>
      </c>
      <c r="F53" s="13"/>
      <c r="G53" s="13">
        <f t="shared" si="0"/>
        <v>0</v>
      </c>
      <c r="H53" s="12"/>
      <c r="I53" s="13">
        <f t="shared" si="1"/>
        <v>0</v>
      </c>
    </row>
    <row r="54" spans="1:9" ht="15.5" x14ac:dyDescent="0.35">
      <c r="A54" s="9">
        <v>48</v>
      </c>
      <c r="B54" s="10" t="s">
        <v>61</v>
      </c>
      <c r="C54" s="10" t="s">
        <v>169</v>
      </c>
      <c r="D54" s="12" t="s">
        <v>12</v>
      </c>
      <c r="E54" s="21">
        <f>1+2+5+1+1+1+6+2+(11)</f>
        <v>30</v>
      </c>
      <c r="F54" s="13"/>
      <c r="G54" s="13">
        <f t="shared" si="0"/>
        <v>0</v>
      </c>
      <c r="H54" s="12"/>
      <c r="I54" s="13">
        <f t="shared" si="1"/>
        <v>0</v>
      </c>
    </row>
    <row r="55" spans="1:9" ht="15.5" x14ac:dyDescent="0.35">
      <c r="A55" s="9">
        <v>49</v>
      </c>
      <c r="B55" s="10" t="s">
        <v>63</v>
      </c>
      <c r="C55" s="10" t="s">
        <v>62</v>
      </c>
      <c r="D55" s="12" t="s">
        <v>12</v>
      </c>
      <c r="E55" s="21">
        <f>1+2+1+1+1+1+2+2+(4)</f>
        <v>15</v>
      </c>
      <c r="F55" s="13"/>
      <c r="G55" s="13">
        <f t="shared" si="0"/>
        <v>0</v>
      </c>
      <c r="H55" s="12"/>
      <c r="I55" s="13">
        <f t="shared" si="1"/>
        <v>0</v>
      </c>
    </row>
    <row r="56" spans="1:9" ht="31" x14ac:dyDescent="0.35">
      <c r="A56" s="9">
        <v>50</v>
      </c>
      <c r="B56" s="10" t="s">
        <v>64</v>
      </c>
      <c r="C56" s="17" t="s">
        <v>170</v>
      </c>
      <c r="D56" s="12" t="s">
        <v>12</v>
      </c>
      <c r="E56" s="21">
        <v>4</v>
      </c>
      <c r="F56" s="13"/>
      <c r="G56" s="13">
        <f t="shared" si="0"/>
        <v>0</v>
      </c>
      <c r="H56" s="12"/>
      <c r="I56" s="13">
        <f t="shared" si="1"/>
        <v>0</v>
      </c>
    </row>
    <row r="57" spans="1:9" ht="15.5" x14ac:dyDescent="0.35">
      <c r="A57" s="9">
        <v>51</v>
      </c>
      <c r="B57" s="10" t="s">
        <v>73</v>
      </c>
      <c r="C57" s="10" t="s">
        <v>65</v>
      </c>
      <c r="D57" s="12" t="s">
        <v>12</v>
      </c>
      <c r="E57" s="21">
        <f>4+5+3+2+3+10+8+2+4+(19)</f>
        <v>60</v>
      </c>
      <c r="F57" s="13"/>
      <c r="G57" s="13">
        <f t="shared" si="0"/>
        <v>0</v>
      </c>
      <c r="H57" s="12"/>
      <c r="I57" s="13">
        <f t="shared" si="1"/>
        <v>0</v>
      </c>
    </row>
    <row r="58" spans="1:9" ht="15.5" x14ac:dyDescent="0.35">
      <c r="A58" s="9">
        <v>52</v>
      </c>
      <c r="B58" s="10" t="s">
        <v>74</v>
      </c>
      <c r="C58" s="10" t="s">
        <v>145</v>
      </c>
      <c r="D58" s="12" t="s">
        <v>12</v>
      </c>
      <c r="E58" s="21">
        <f>20+20+15+ (25)</f>
        <v>80</v>
      </c>
      <c r="F58" s="26"/>
      <c r="G58" s="13">
        <f t="shared" si="0"/>
        <v>0</v>
      </c>
      <c r="H58" s="12"/>
      <c r="I58" s="13">
        <f t="shared" si="1"/>
        <v>0</v>
      </c>
    </row>
    <row r="59" spans="1:9" ht="15.5" x14ac:dyDescent="0.35">
      <c r="A59" s="9">
        <v>53</v>
      </c>
      <c r="B59" s="22" t="s">
        <v>125</v>
      </c>
      <c r="C59" s="15" t="s">
        <v>111</v>
      </c>
      <c r="D59" s="27" t="s">
        <v>12</v>
      </c>
      <c r="E59" s="21">
        <f>3+1+2+1+4+2+2+4+2+(9)</f>
        <v>30</v>
      </c>
      <c r="F59" s="13"/>
      <c r="G59" s="13">
        <f t="shared" si="0"/>
        <v>0</v>
      </c>
      <c r="H59" s="12"/>
      <c r="I59" s="13">
        <f t="shared" si="1"/>
        <v>0</v>
      </c>
    </row>
    <row r="60" spans="1:9" ht="15.5" x14ac:dyDescent="0.35">
      <c r="A60" s="9">
        <v>54</v>
      </c>
      <c r="B60" s="10" t="s">
        <v>75</v>
      </c>
      <c r="C60" s="10" t="s">
        <v>71</v>
      </c>
      <c r="D60" s="12" t="s">
        <v>12</v>
      </c>
      <c r="E60" s="21">
        <v>10</v>
      </c>
      <c r="F60" s="13"/>
      <c r="G60" s="13">
        <f t="shared" si="0"/>
        <v>0</v>
      </c>
      <c r="H60" s="12"/>
      <c r="I60" s="13">
        <f t="shared" si="1"/>
        <v>0</v>
      </c>
    </row>
    <row r="61" spans="1:9" ht="15.5" x14ac:dyDescent="0.35">
      <c r="A61" s="9">
        <v>55</v>
      </c>
      <c r="B61" s="22" t="s">
        <v>85</v>
      </c>
      <c r="C61" s="11" t="s">
        <v>86</v>
      </c>
      <c r="D61" s="28" t="s">
        <v>12</v>
      </c>
      <c r="E61" s="21">
        <f>1+1+2+(2)</f>
        <v>6</v>
      </c>
      <c r="F61" s="13"/>
      <c r="G61" s="13">
        <f t="shared" si="0"/>
        <v>0</v>
      </c>
      <c r="H61" s="12"/>
      <c r="I61" s="13">
        <f t="shared" si="1"/>
        <v>0</v>
      </c>
    </row>
    <row r="62" spans="1:9" ht="15.5" x14ac:dyDescent="0.35">
      <c r="A62" s="9">
        <v>56</v>
      </c>
      <c r="B62" s="10" t="s">
        <v>76</v>
      </c>
      <c r="C62" s="10" t="s">
        <v>171</v>
      </c>
      <c r="D62" s="12" t="s">
        <v>12</v>
      </c>
      <c r="E62" s="21">
        <f>1+(1)</f>
        <v>2</v>
      </c>
      <c r="F62" s="13"/>
      <c r="G62" s="13">
        <f t="shared" si="0"/>
        <v>0</v>
      </c>
      <c r="H62" s="12"/>
      <c r="I62" s="13">
        <f t="shared" si="1"/>
        <v>0</v>
      </c>
    </row>
    <row r="63" spans="1:9" ht="15.5" x14ac:dyDescent="0.35">
      <c r="A63" s="9">
        <v>57</v>
      </c>
      <c r="B63" s="10" t="s">
        <v>142</v>
      </c>
      <c r="C63" s="10" t="s">
        <v>172</v>
      </c>
      <c r="D63" s="12" t="s">
        <v>12</v>
      </c>
      <c r="E63" s="21">
        <f>1+1+(1)</f>
        <v>3</v>
      </c>
      <c r="F63" s="13"/>
      <c r="G63" s="13">
        <f t="shared" si="0"/>
        <v>0</v>
      </c>
      <c r="H63" s="12"/>
      <c r="I63" s="13">
        <f t="shared" si="1"/>
        <v>0</v>
      </c>
    </row>
    <row r="64" spans="1:9" ht="15.5" x14ac:dyDescent="0.35">
      <c r="A64" s="9">
        <v>58</v>
      </c>
      <c r="B64" s="10" t="s">
        <v>77</v>
      </c>
      <c r="C64" s="10" t="s">
        <v>55</v>
      </c>
      <c r="D64" s="12" t="s">
        <v>22</v>
      </c>
      <c r="E64" s="21">
        <f>10+10+4+10+1+(15)</f>
        <v>50</v>
      </c>
      <c r="F64" s="13"/>
      <c r="G64" s="13">
        <f t="shared" si="0"/>
        <v>0</v>
      </c>
      <c r="H64" s="12"/>
      <c r="I64" s="13">
        <f t="shared" si="1"/>
        <v>0</v>
      </c>
    </row>
    <row r="65" spans="1:9" ht="15.5" x14ac:dyDescent="0.35">
      <c r="A65" s="9">
        <v>59</v>
      </c>
      <c r="B65" s="17" t="s">
        <v>78</v>
      </c>
      <c r="C65" s="10" t="s">
        <v>112</v>
      </c>
      <c r="D65" s="12" t="s">
        <v>21</v>
      </c>
      <c r="E65" s="21">
        <f>5+2+4+3+1+(10)</f>
        <v>25</v>
      </c>
      <c r="F65" s="13"/>
      <c r="G65" s="13">
        <f t="shared" si="0"/>
        <v>0</v>
      </c>
      <c r="H65" s="12"/>
      <c r="I65" s="13">
        <f t="shared" si="1"/>
        <v>0</v>
      </c>
    </row>
    <row r="66" spans="1:9" ht="15.5" x14ac:dyDescent="0.35">
      <c r="A66" s="9">
        <v>60</v>
      </c>
      <c r="B66" s="17" t="s">
        <v>79</v>
      </c>
      <c r="C66" s="10" t="s">
        <v>113</v>
      </c>
      <c r="D66" s="12" t="s">
        <v>22</v>
      </c>
      <c r="E66" s="21">
        <f>2+3+1+4+1+ (9)</f>
        <v>20</v>
      </c>
      <c r="F66" s="13"/>
      <c r="G66" s="13">
        <f t="shared" si="0"/>
        <v>0</v>
      </c>
      <c r="H66" s="12"/>
      <c r="I66" s="13">
        <f t="shared" si="1"/>
        <v>0</v>
      </c>
    </row>
    <row r="67" spans="1:9" ht="15.5" x14ac:dyDescent="0.35">
      <c r="A67" s="9">
        <v>61</v>
      </c>
      <c r="B67" s="10" t="s">
        <v>80</v>
      </c>
      <c r="C67" s="10" t="s">
        <v>114</v>
      </c>
      <c r="D67" s="12" t="s">
        <v>22</v>
      </c>
      <c r="E67" s="21">
        <v>5</v>
      </c>
      <c r="F67" s="13"/>
      <c r="G67" s="13">
        <f>E67*F67</f>
        <v>0</v>
      </c>
      <c r="H67" s="12"/>
      <c r="I67" s="13">
        <f>G67+H67</f>
        <v>0</v>
      </c>
    </row>
    <row r="68" spans="1:9" ht="15.5" x14ac:dyDescent="0.35">
      <c r="A68" s="9">
        <v>62</v>
      </c>
      <c r="B68" s="10" t="s">
        <v>81</v>
      </c>
      <c r="C68" s="10" t="s">
        <v>141</v>
      </c>
      <c r="D68" s="12" t="s">
        <v>22</v>
      </c>
      <c r="E68" s="21">
        <f>4+(2)</f>
        <v>6</v>
      </c>
      <c r="F68" s="13"/>
      <c r="G68" s="13">
        <f>E68*F68</f>
        <v>0</v>
      </c>
      <c r="H68" s="12"/>
      <c r="I68" s="13">
        <f>G68+H68</f>
        <v>0</v>
      </c>
    </row>
    <row r="69" spans="1:9" ht="15.5" x14ac:dyDescent="0.35">
      <c r="A69" s="9">
        <v>63</v>
      </c>
      <c r="B69" s="10" t="s">
        <v>81</v>
      </c>
      <c r="C69" s="10" t="s">
        <v>82</v>
      </c>
      <c r="D69" s="12" t="s">
        <v>22</v>
      </c>
      <c r="E69" s="21">
        <f>3+(3)</f>
        <v>6</v>
      </c>
      <c r="F69" s="13"/>
      <c r="G69" s="13">
        <f t="shared" si="0"/>
        <v>0</v>
      </c>
      <c r="H69" s="12"/>
      <c r="I69" s="13">
        <f t="shared" si="1"/>
        <v>0</v>
      </c>
    </row>
    <row r="70" spans="1:9" ht="15.5" x14ac:dyDescent="0.35">
      <c r="A70" s="9">
        <v>64</v>
      </c>
      <c r="B70" s="10" t="s">
        <v>81</v>
      </c>
      <c r="C70" s="10" t="s">
        <v>83</v>
      </c>
      <c r="D70" s="12" t="s">
        <v>22</v>
      </c>
      <c r="E70" s="21">
        <f>2+(4)</f>
        <v>6</v>
      </c>
      <c r="F70" s="13"/>
      <c r="G70" s="13">
        <f t="shared" si="0"/>
        <v>0</v>
      </c>
      <c r="H70" s="12"/>
      <c r="I70" s="13">
        <f t="shared" si="1"/>
        <v>0</v>
      </c>
    </row>
    <row r="71" spans="1:9" ht="15.5" x14ac:dyDescent="0.35">
      <c r="A71" s="9">
        <v>65</v>
      </c>
      <c r="B71" s="10" t="s">
        <v>81</v>
      </c>
      <c r="C71" s="10" t="s">
        <v>84</v>
      </c>
      <c r="D71" s="12" t="s">
        <v>21</v>
      </c>
      <c r="E71" s="21">
        <f>3+(2)</f>
        <v>5</v>
      </c>
      <c r="F71" s="13"/>
      <c r="G71" s="13">
        <f t="shared" si="0"/>
        <v>0</v>
      </c>
      <c r="H71" s="12"/>
      <c r="I71" s="13">
        <f t="shared" si="1"/>
        <v>0</v>
      </c>
    </row>
    <row r="72" spans="1:9" ht="15.5" x14ac:dyDescent="0.35">
      <c r="A72" s="9">
        <v>66</v>
      </c>
      <c r="B72" s="10" t="s">
        <v>140</v>
      </c>
      <c r="C72" s="10" t="s">
        <v>87</v>
      </c>
      <c r="D72" s="12" t="s">
        <v>21</v>
      </c>
      <c r="E72" s="21">
        <v>1</v>
      </c>
      <c r="F72" s="13"/>
      <c r="G72" s="13">
        <f t="shared" si="0"/>
        <v>0</v>
      </c>
      <c r="H72" s="12"/>
      <c r="I72" s="13">
        <f t="shared" si="1"/>
        <v>0</v>
      </c>
    </row>
    <row r="73" spans="1:9" ht="15.5" x14ac:dyDescent="0.35">
      <c r="A73" s="9">
        <v>67</v>
      </c>
      <c r="B73" s="10" t="s">
        <v>89</v>
      </c>
      <c r="C73" s="10" t="s">
        <v>173</v>
      </c>
      <c r="D73" s="12" t="s">
        <v>12</v>
      </c>
      <c r="E73" s="21">
        <f>1+2+2+5+4+2+1+4+(9)</f>
        <v>30</v>
      </c>
      <c r="F73" s="13"/>
      <c r="G73" s="13">
        <f t="shared" si="0"/>
        <v>0</v>
      </c>
      <c r="H73" s="12"/>
      <c r="I73" s="13">
        <f t="shared" si="1"/>
        <v>0</v>
      </c>
    </row>
    <row r="74" spans="1:9" ht="15.5" x14ac:dyDescent="0.35">
      <c r="A74" s="9">
        <v>68</v>
      </c>
      <c r="B74" s="10" t="s">
        <v>90</v>
      </c>
      <c r="C74" s="10" t="s">
        <v>88</v>
      </c>
      <c r="D74" s="12" t="s">
        <v>12</v>
      </c>
      <c r="E74" s="21">
        <f>3+2+2+3+3+5+1+(11)</f>
        <v>30</v>
      </c>
      <c r="F74" s="13"/>
      <c r="G74" s="13">
        <f t="shared" si="0"/>
        <v>0</v>
      </c>
      <c r="H74" s="12"/>
      <c r="I74" s="13">
        <f t="shared" si="1"/>
        <v>0</v>
      </c>
    </row>
    <row r="75" spans="1:9" ht="15.5" x14ac:dyDescent="0.35">
      <c r="A75" s="9">
        <v>69</v>
      </c>
      <c r="B75" s="10" t="s">
        <v>132</v>
      </c>
      <c r="C75" s="10" t="s">
        <v>133</v>
      </c>
      <c r="D75" s="12" t="s">
        <v>12</v>
      </c>
      <c r="E75" s="21">
        <f>3+(2)</f>
        <v>5</v>
      </c>
      <c r="F75" s="13"/>
      <c r="G75" s="13">
        <f t="shared" si="0"/>
        <v>0</v>
      </c>
      <c r="H75" s="12"/>
      <c r="I75" s="13">
        <f t="shared" si="1"/>
        <v>0</v>
      </c>
    </row>
    <row r="76" spans="1:9" ht="31" x14ac:dyDescent="0.35">
      <c r="A76" s="9">
        <v>70</v>
      </c>
      <c r="B76" s="10" t="s">
        <v>91</v>
      </c>
      <c r="C76" s="17" t="s">
        <v>115</v>
      </c>
      <c r="D76" s="12" t="s">
        <v>12</v>
      </c>
      <c r="E76" s="21">
        <f>2+1+1+2+4+2+1+ (7)</f>
        <v>20</v>
      </c>
      <c r="F76" s="29"/>
      <c r="G76" s="13">
        <f t="shared" si="0"/>
        <v>0</v>
      </c>
      <c r="H76" s="12"/>
      <c r="I76" s="13">
        <f t="shared" si="1"/>
        <v>0</v>
      </c>
    </row>
    <row r="77" spans="1:9" ht="15.5" x14ac:dyDescent="0.35">
      <c r="A77" s="9">
        <v>71</v>
      </c>
      <c r="B77" s="10" t="s">
        <v>138</v>
      </c>
      <c r="C77" s="17" t="s">
        <v>139</v>
      </c>
      <c r="D77" s="12" t="s">
        <v>12</v>
      </c>
      <c r="E77" s="21">
        <f>1+(1)</f>
        <v>2</v>
      </c>
      <c r="F77" s="26"/>
      <c r="G77" s="13">
        <f t="shared" si="0"/>
        <v>0</v>
      </c>
      <c r="H77" s="12"/>
      <c r="I77" s="13">
        <f t="shared" si="1"/>
        <v>0</v>
      </c>
    </row>
    <row r="78" spans="1:9" ht="46.5" x14ac:dyDescent="0.35">
      <c r="A78" s="9">
        <v>72</v>
      </c>
      <c r="B78" s="10" t="s">
        <v>93</v>
      </c>
      <c r="C78" s="17" t="s">
        <v>92</v>
      </c>
      <c r="D78" s="12" t="s">
        <v>12</v>
      </c>
      <c r="E78" s="21">
        <f>1+1+ (2)</f>
        <v>4</v>
      </c>
      <c r="F78" s="13"/>
      <c r="G78" s="13">
        <f t="shared" ref="G78:G86" si="2">E78*F78</f>
        <v>0</v>
      </c>
      <c r="H78" s="12"/>
      <c r="I78" s="13">
        <f t="shared" ref="I78:I86" si="3">G78+H78</f>
        <v>0</v>
      </c>
    </row>
    <row r="79" spans="1:9" ht="15.5" x14ac:dyDescent="0.35">
      <c r="A79" s="9">
        <v>73</v>
      </c>
      <c r="B79" s="10" t="s">
        <v>94</v>
      </c>
      <c r="C79" s="10" t="s">
        <v>118</v>
      </c>
      <c r="D79" s="12" t="s">
        <v>22</v>
      </c>
      <c r="E79" s="21">
        <f>1+1+1+1+1+(5)</f>
        <v>10</v>
      </c>
      <c r="F79" s="13"/>
      <c r="G79" s="13">
        <f t="shared" si="2"/>
        <v>0</v>
      </c>
      <c r="H79" s="12"/>
      <c r="I79" s="13">
        <f t="shared" si="3"/>
        <v>0</v>
      </c>
    </row>
    <row r="80" spans="1:9" ht="15.5" x14ac:dyDescent="0.35">
      <c r="A80" s="9">
        <v>74</v>
      </c>
      <c r="B80" s="10" t="s">
        <v>95</v>
      </c>
      <c r="C80" s="10" t="s">
        <v>96</v>
      </c>
      <c r="D80" s="12" t="s">
        <v>12</v>
      </c>
      <c r="E80" s="21">
        <v>550</v>
      </c>
      <c r="F80" s="13"/>
      <c r="G80" s="13">
        <f t="shared" si="2"/>
        <v>0</v>
      </c>
      <c r="H80" s="12"/>
      <c r="I80" s="13">
        <f t="shared" si="3"/>
        <v>0</v>
      </c>
    </row>
    <row r="81" spans="1:14" ht="15.5" x14ac:dyDescent="0.35">
      <c r="A81" s="9">
        <v>75</v>
      </c>
      <c r="B81" s="10" t="s">
        <v>98</v>
      </c>
      <c r="C81" s="10" t="s">
        <v>97</v>
      </c>
      <c r="D81" s="12" t="s">
        <v>12</v>
      </c>
      <c r="E81" s="21">
        <v>4</v>
      </c>
      <c r="F81" s="13"/>
      <c r="G81" s="13">
        <f t="shared" si="2"/>
        <v>0</v>
      </c>
      <c r="H81" s="12"/>
      <c r="I81" s="13">
        <f t="shared" si="3"/>
        <v>0</v>
      </c>
    </row>
    <row r="82" spans="1:14" ht="15.5" x14ac:dyDescent="0.35">
      <c r="A82" s="9">
        <v>76</v>
      </c>
      <c r="B82" s="10" t="s">
        <v>124</v>
      </c>
      <c r="C82" s="10" t="s">
        <v>174</v>
      </c>
      <c r="D82" s="12" t="s">
        <v>12</v>
      </c>
      <c r="E82" s="21">
        <f>1+1</f>
        <v>2</v>
      </c>
      <c r="F82" s="13"/>
      <c r="G82" s="13">
        <f t="shared" si="2"/>
        <v>0</v>
      </c>
      <c r="H82" s="12"/>
      <c r="I82" s="13">
        <f t="shared" si="3"/>
        <v>0</v>
      </c>
    </row>
    <row r="83" spans="1:14" ht="31" x14ac:dyDescent="0.35">
      <c r="A83" s="9">
        <v>77</v>
      </c>
      <c r="B83" s="10" t="s">
        <v>100</v>
      </c>
      <c r="C83" s="17" t="s">
        <v>99</v>
      </c>
      <c r="D83" s="12" t="s">
        <v>12</v>
      </c>
      <c r="E83" s="21">
        <f>1+1+1+1+ (6)</f>
        <v>10</v>
      </c>
      <c r="F83" s="13"/>
      <c r="G83" s="13">
        <f t="shared" si="2"/>
        <v>0</v>
      </c>
      <c r="H83" s="12"/>
      <c r="I83" s="13">
        <f t="shared" si="3"/>
        <v>0</v>
      </c>
    </row>
    <row r="84" spans="1:14" ht="31" x14ac:dyDescent="0.35">
      <c r="A84" s="9">
        <v>78</v>
      </c>
      <c r="B84" s="14" t="s">
        <v>120</v>
      </c>
      <c r="C84" s="17" t="s">
        <v>119</v>
      </c>
      <c r="D84" s="12" t="s">
        <v>12</v>
      </c>
      <c r="E84" s="39">
        <f>1+1+1+ (2)</f>
        <v>5</v>
      </c>
      <c r="F84" s="13"/>
      <c r="G84" s="13">
        <f t="shared" si="2"/>
        <v>0</v>
      </c>
      <c r="H84" s="12"/>
      <c r="I84" s="13">
        <f t="shared" si="3"/>
        <v>0</v>
      </c>
    </row>
    <row r="85" spans="1:14" ht="15.5" x14ac:dyDescent="0.35">
      <c r="A85" s="9">
        <v>79</v>
      </c>
      <c r="B85" s="10" t="s">
        <v>105</v>
      </c>
      <c r="C85" s="17" t="s">
        <v>116</v>
      </c>
      <c r="D85" s="12" t="s">
        <v>12</v>
      </c>
      <c r="E85" s="21">
        <f>1+1</f>
        <v>2</v>
      </c>
      <c r="F85" s="13"/>
      <c r="G85" s="13">
        <f t="shared" si="2"/>
        <v>0</v>
      </c>
      <c r="H85" s="12"/>
      <c r="I85" s="13">
        <f t="shared" si="3"/>
        <v>0</v>
      </c>
    </row>
    <row r="86" spans="1:14" ht="15.5" x14ac:dyDescent="0.35">
      <c r="A86" s="9">
        <v>80</v>
      </c>
      <c r="B86" s="10" t="s">
        <v>101</v>
      </c>
      <c r="C86" s="10" t="s">
        <v>102</v>
      </c>
      <c r="D86" s="12" t="s">
        <v>12</v>
      </c>
      <c r="E86" s="21">
        <f>1+1+1+1+ (1)</f>
        <v>5</v>
      </c>
      <c r="F86" s="13"/>
      <c r="G86" s="13">
        <f t="shared" si="2"/>
        <v>0</v>
      </c>
      <c r="H86" s="12"/>
      <c r="I86" s="13">
        <f t="shared" si="3"/>
        <v>0</v>
      </c>
    </row>
    <row r="87" spans="1:14" ht="15.5" x14ac:dyDescent="0.35">
      <c r="A87" s="9">
        <v>81</v>
      </c>
      <c r="B87" s="15" t="s">
        <v>104</v>
      </c>
      <c r="C87" s="15" t="s">
        <v>117</v>
      </c>
      <c r="D87" s="33" t="s">
        <v>12</v>
      </c>
      <c r="E87" s="40">
        <f>1+(1)</f>
        <v>2</v>
      </c>
      <c r="F87" s="30"/>
      <c r="G87" s="30">
        <f>E87*F87</f>
        <v>0</v>
      </c>
      <c r="H87" s="33"/>
      <c r="I87" s="30">
        <f>G87+H87</f>
        <v>0</v>
      </c>
    </row>
    <row r="88" spans="1:14" ht="15.5" x14ac:dyDescent="0.35">
      <c r="A88" s="9">
        <v>82</v>
      </c>
      <c r="B88" s="10" t="s">
        <v>126</v>
      </c>
      <c r="C88" s="10" t="s">
        <v>127</v>
      </c>
      <c r="D88" s="12" t="s">
        <v>12</v>
      </c>
      <c r="E88" s="21">
        <f>2+5+(3)</f>
        <v>10</v>
      </c>
      <c r="F88" s="13"/>
      <c r="G88" s="30">
        <f t="shared" ref="G88:G93" si="4">E88*F88</f>
        <v>0</v>
      </c>
      <c r="H88" s="12"/>
      <c r="I88" s="30">
        <f t="shared" ref="I88:I93" si="5">G88+H88</f>
        <v>0</v>
      </c>
    </row>
    <row r="89" spans="1:14" ht="15.5" x14ac:dyDescent="0.35">
      <c r="A89" s="9">
        <v>83</v>
      </c>
      <c r="B89" s="10" t="s">
        <v>128</v>
      </c>
      <c r="C89" s="10" t="s">
        <v>175</v>
      </c>
      <c r="D89" s="12" t="s">
        <v>12</v>
      </c>
      <c r="E89" s="21">
        <f>1+ (1)</f>
        <v>2</v>
      </c>
      <c r="F89" s="13"/>
      <c r="G89" s="30">
        <f t="shared" si="4"/>
        <v>0</v>
      </c>
      <c r="H89" s="12"/>
      <c r="I89" s="30">
        <f t="shared" si="5"/>
        <v>0</v>
      </c>
    </row>
    <row r="90" spans="1:14" ht="15.5" x14ac:dyDescent="0.35">
      <c r="A90" s="9">
        <v>84</v>
      </c>
      <c r="B90" s="10" t="s">
        <v>136</v>
      </c>
      <c r="C90" s="10" t="s">
        <v>137</v>
      </c>
      <c r="D90" s="12" t="s">
        <v>12</v>
      </c>
      <c r="E90" s="21">
        <f>1+1+1+(2)</f>
        <v>5</v>
      </c>
      <c r="F90" s="13"/>
      <c r="G90" s="30">
        <f t="shared" si="4"/>
        <v>0</v>
      </c>
      <c r="H90" s="12"/>
      <c r="I90" s="30">
        <f t="shared" si="5"/>
        <v>0</v>
      </c>
    </row>
    <row r="91" spans="1:14" ht="15.5" x14ac:dyDescent="0.35">
      <c r="A91" s="9">
        <v>85</v>
      </c>
      <c r="B91" s="10" t="s">
        <v>129</v>
      </c>
      <c r="C91" s="10" t="s">
        <v>130</v>
      </c>
      <c r="D91" s="12" t="s">
        <v>12</v>
      </c>
      <c r="E91" s="21">
        <f>2+2+(2)</f>
        <v>6</v>
      </c>
      <c r="F91" s="13"/>
      <c r="G91" s="30">
        <f t="shared" si="4"/>
        <v>0</v>
      </c>
      <c r="H91" s="12"/>
      <c r="I91" s="30">
        <f t="shared" si="5"/>
        <v>0</v>
      </c>
    </row>
    <row r="92" spans="1:14" ht="15.5" x14ac:dyDescent="0.35">
      <c r="A92" s="9">
        <v>86</v>
      </c>
      <c r="B92" s="19" t="s">
        <v>134</v>
      </c>
      <c r="C92" s="14" t="s">
        <v>135</v>
      </c>
      <c r="D92" s="12" t="s">
        <v>12</v>
      </c>
      <c r="E92" s="21">
        <v>5</v>
      </c>
      <c r="F92" s="26"/>
      <c r="G92" s="13">
        <f t="shared" si="4"/>
        <v>0</v>
      </c>
      <c r="H92" s="12"/>
      <c r="I92" s="13">
        <f t="shared" si="5"/>
        <v>0</v>
      </c>
    </row>
    <row r="93" spans="1:14" ht="15.5" x14ac:dyDescent="0.35">
      <c r="A93" s="9">
        <v>87</v>
      </c>
      <c r="B93" s="19" t="s">
        <v>153</v>
      </c>
      <c r="C93" s="14" t="s">
        <v>152</v>
      </c>
      <c r="D93" s="12" t="s">
        <v>12</v>
      </c>
      <c r="E93" s="21">
        <v>5</v>
      </c>
      <c r="F93" s="26"/>
      <c r="G93" s="13">
        <f t="shared" si="4"/>
        <v>0</v>
      </c>
      <c r="H93" s="12"/>
      <c r="I93" s="13">
        <f t="shared" si="5"/>
        <v>0</v>
      </c>
      <c r="L93" s="7"/>
    </row>
    <row r="94" spans="1:14" ht="16" thickBot="1" x14ac:dyDescent="0.4">
      <c r="A94" s="48" t="s">
        <v>123</v>
      </c>
      <c r="B94" s="48"/>
      <c r="C94" s="49"/>
      <c r="D94" s="49"/>
      <c r="E94" s="49"/>
      <c r="F94" s="34"/>
      <c r="G94" s="31">
        <f>SUM(G7:G93)</f>
        <v>0</v>
      </c>
      <c r="H94" s="35"/>
      <c r="I94" s="32">
        <f>SUM(I7:I93)</f>
        <v>0</v>
      </c>
      <c r="L94" t="s">
        <v>103</v>
      </c>
      <c r="N94" s="8" t="s">
        <v>103</v>
      </c>
    </row>
    <row r="95" spans="1:14" ht="54" customHeight="1" x14ac:dyDescent="0.35">
      <c r="A95" s="45" t="s">
        <v>179</v>
      </c>
      <c r="B95" s="46"/>
      <c r="C95" s="46"/>
      <c r="D95" s="46"/>
      <c r="E95" s="46"/>
      <c r="F95" s="46"/>
      <c r="G95" s="46"/>
      <c r="H95" s="46"/>
      <c r="I95" s="47"/>
    </row>
    <row r="101" spans="3:3" x14ac:dyDescent="0.35">
      <c r="C101" s="4" t="s">
        <v>103</v>
      </c>
    </row>
  </sheetData>
  <mergeCells count="3">
    <mergeCell ref="A95:I95"/>
    <mergeCell ref="A94:E94"/>
    <mergeCell ref="A3:I3"/>
  </mergeCells>
  <pageMargins left="0.7" right="0.7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Gosia .</cp:lastModifiedBy>
  <cp:lastPrinted>2023-06-02T10:30:15Z</cp:lastPrinted>
  <dcterms:created xsi:type="dcterms:W3CDTF">2015-06-05T18:19:34Z</dcterms:created>
  <dcterms:modified xsi:type="dcterms:W3CDTF">2023-06-05T06:15:56Z</dcterms:modified>
</cp:coreProperties>
</file>