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/>
  <xr:revisionPtr revIDLastSave="0" documentId="13_ncr:1_{6EDA4A9D-AD07-44A0-9999-85ACF554351F}" xr6:coauthVersionLast="36" xr6:coauthVersionMax="47" xr10:uidLastSave="{00000000-0000-0000-0000-000000000000}"/>
  <bookViews>
    <workbookView xWindow="0" yWindow="0" windowWidth="28800" windowHeight="11625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4" i="1" l="1"/>
  <c r="F32" i="1" l="1"/>
  <c r="G32" i="1"/>
  <c r="H32" i="1"/>
  <c r="E32" i="1"/>
  <c r="D32" i="1"/>
  <c r="E6" i="1"/>
  <c r="G6" i="1"/>
  <c r="E7" i="1"/>
  <c r="G7" i="1"/>
  <c r="E5" i="1"/>
  <c r="G5" i="1"/>
  <c r="G4" i="1"/>
  <c r="E4" i="1"/>
  <c r="F6" i="1"/>
  <c r="F5" i="1"/>
  <c r="G21" i="1" l="1"/>
  <c r="E21" i="1"/>
  <c r="E31" i="1" l="1"/>
  <c r="G31" i="1"/>
  <c r="G30" i="1"/>
  <c r="E30" i="1"/>
  <c r="F30" i="1"/>
  <c r="E29" i="1"/>
  <c r="G29" i="1"/>
  <c r="G28" i="1"/>
  <c r="E28" i="1"/>
  <c r="F28" i="1"/>
  <c r="E27" i="1"/>
  <c r="G27" i="1"/>
  <c r="H27" i="1"/>
  <c r="E26" i="1"/>
  <c r="G26" i="1"/>
  <c r="F26" i="1"/>
  <c r="E25" i="1"/>
  <c r="G25" i="1"/>
  <c r="G24" i="1"/>
  <c r="E24" i="1"/>
  <c r="G23" i="1"/>
  <c r="E23" i="1"/>
  <c r="E22" i="1"/>
  <c r="G22" i="1"/>
  <c r="E20" i="1"/>
  <c r="G20" i="1"/>
  <c r="G19" i="1"/>
  <c r="E19" i="1"/>
  <c r="F19" i="1"/>
  <c r="E18" i="1"/>
  <c r="G18" i="1"/>
  <c r="G17" i="1"/>
  <c r="E17" i="1"/>
  <c r="G16" i="1"/>
  <c r="E16" i="1"/>
  <c r="F16" i="1"/>
  <c r="G15" i="1"/>
  <c r="E15" i="1"/>
  <c r="G14" i="1"/>
  <c r="E14" i="1"/>
  <c r="E13" i="1"/>
  <c r="G13" i="1"/>
  <c r="G12" i="1"/>
  <c r="E12" i="1"/>
  <c r="G11" i="1"/>
  <c r="F11" i="1"/>
  <c r="E11" i="1"/>
  <c r="G10" i="1"/>
  <c r="E10" i="1"/>
  <c r="G9" i="1"/>
  <c r="E9" i="1"/>
  <c r="E8" i="1"/>
  <c r="F8" i="1"/>
  <c r="G8" i="1"/>
  <c r="I35" i="1" l="1"/>
  <c r="I36" i="1" s="1"/>
</calcChain>
</file>

<file path=xl/sharedStrings.xml><?xml version="1.0" encoding="utf-8"?>
<sst xmlns="http://schemas.openxmlformats.org/spreadsheetml/2006/main" count="81" uniqueCount="53">
  <si>
    <t>Lp.</t>
  </si>
  <si>
    <t>Lokalizacja</t>
  </si>
  <si>
    <t>SUMA:</t>
  </si>
  <si>
    <t>Uwagi</t>
  </si>
  <si>
    <t>Jasna nr 44</t>
  </si>
  <si>
    <t>Liczba stanowisk [szt.]</t>
  </si>
  <si>
    <t>P-18 [m2]</t>
  </si>
  <si>
    <t>P-24 [m2]</t>
  </si>
  <si>
    <t>Mata niebieska [m2]</t>
  </si>
  <si>
    <t>Główny ciąg ulicy</t>
  </si>
  <si>
    <t>G</t>
  </si>
  <si>
    <t>Kate-goria drogi</t>
  </si>
  <si>
    <t>Cena jednostk. [zł]</t>
  </si>
  <si>
    <t>Turystyczna nr 2-4</t>
  </si>
  <si>
    <t>Kurpiowska nr 2</t>
  </si>
  <si>
    <t>Zestawienie stanowisk dla pojazdów osób niepełnosprawnych na drogach miejskich do wykonania w 2025 roku</t>
  </si>
  <si>
    <t>Turystyczna LO nr I</t>
  </si>
  <si>
    <t>P-20 [m2]</t>
  </si>
  <si>
    <t>Na parkingu poza ulicą - pierwsze od strony ulicy</t>
  </si>
  <si>
    <t>Pomorska nr 91</t>
  </si>
  <si>
    <t>Pomorska nr 67</t>
  </si>
  <si>
    <t>Pomorska nr 9</t>
  </si>
  <si>
    <t>Śląska nr 39</t>
  </si>
  <si>
    <t>Śląska nr 63</t>
  </si>
  <si>
    <t>Wielkopolska nr 10</t>
  </si>
  <si>
    <t xml:space="preserve">Wielkopolska nr 16 </t>
  </si>
  <si>
    <t>Naprzeciw stacji Trafo</t>
  </si>
  <si>
    <t>Na parkingu z kostki drenażowej wzdłuż boiska</t>
  </si>
  <si>
    <t>Wielkopolska SP nr 9</t>
  </si>
  <si>
    <t>Wielkopolska nr 133 (49A)</t>
  </si>
  <si>
    <t>Małopolska sklep Tisław</t>
  </si>
  <si>
    <t>Małopolska nr 113</t>
  </si>
  <si>
    <t>Wrocławska nr 27</t>
  </si>
  <si>
    <t>Poznańska nr 1</t>
  </si>
  <si>
    <t>Poznańska nr 5</t>
  </si>
  <si>
    <t>Poznańska nr 9</t>
  </si>
  <si>
    <t>Warszawska Pływalnia Laguna</t>
  </si>
  <si>
    <t>Na parkingu przy rondzie św. Barbary i Liceum</t>
  </si>
  <si>
    <t>Płonki SP nr 17</t>
  </si>
  <si>
    <t>Na bocznym parkingu szkoły</t>
  </si>
  <si>
    <t>Marusarzówny nr 2-6</t>
  </si>
  <si>
    <t>Witczaka Kąpielisko Zdrój</t>
  </si>
  <si>
    <t>Bogoczowiec nr 4U</t>
  </si>
  <si>
    <t>Na parkingu od strony balkonów</t>
  </si>
  <si>
    <t>Nowe zgodnie z rys. nr 1</t>
  </si>
  <si>
    <t>Os. 1000-lecia nr 24</t>
  </si>
  <si>
    <t>Ruchu Oporu</t>
  </si>
  <si>
    <t>Stanowiska na asfalcie</t>
  </si>
  <si>
    <t>Wodeckiego nr 2</t>
  </si>
  <si>
    <t>Wodeckiego nr 4</t>
  </si>
  <si>
    <t>Razem netto:</t>
  </si>
  <si>
    <t>VAT 23%:</t>
  </si>
  <si>
    <t>Razem brutto: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</si>
</sst>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z_ł"/>
  </numFmts>
  <fonts count="4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3F3F3F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/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22">
    <xf numFmtId="0" fontId="0" fillId="0" borderId="0" xfId="0"/>
    <xf numFmtId="0" fontId="1" fillId="2" borderId="1" xfId="1" applyAlignment="1">
      <alignment horizontal="center" vertical="center" wrapText="1"/>
    </xf>
    <xf numFmtId="0" fontId="3" fillId="0" borderId="1" xfId="1" applyFont="1" applyFill="1"/>
    <xf numFmtId="0" fontId="2" fillId="0" borderId="0" xfId="0" applyFont="1"/>
    <xf numFmtId="0" fontId="1" fillId="0" borderId="0" xfId="1" applyFill="1" applyBorder="1" applyAlignment="1">
      <alignment horizontal="right"/>
    </xf>
    <xf numFmtId="0" fontId="1" fillId="2" borderId="1" xfId="1" applyAlignment="1">
      <alignment horizontal="center" vertical="center"/>
    </xf>
    <xf numFmtId="0" fontId="1" fillId="2" borderId="2" xfId="1" applyBorder="1" applyAlignment="1">
      <alignment horizontal="center" vertical="center" wrapText="1"/>
    </xf>
    <xf numFmtId="0" fontId="3" fillId="0" borderId="1" xfId="1" applyFont="1" applyFill="1" applyAlignment="1">
      <alignment horizontal="center" vertical="center"/>
    </xf>
    <xf numFmtId="0" fontId="1" fillId="0" borderId="0" xfId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3" fillId="0" borderId="1" xfId="1" applyNumberFormat="1" applyFont="1" applyFill="1"/>
    <xf numFmtId="164" fontId="0" fillId="0" borderId="0" xfId="0" applyNumberFormat="1"/>
    <xf numFmtId="164" fontId="2" fillId="0" borderId="0" xfId="0" applyNumberFormat="1" applyFont="1"/>
    <xf numFmtId="0" fontId="2" fillId="0" borderId="0" xfId="0" applyFont="1" applyAlignment="1">
      <alignment horizontal="center" vertical="center"/>
    </xf>
    <xf numFmtId="0" fontId="3" fillId="0" borderId="1" xfId="1" applyFont="1" applyFill="1" applyAlignment="1">
      <alignment horizontal="center"/>
    </xf>
    <xf numFmtId="2" fontId="3" fillId="3" borderId="1" xfId="1" applyNumberFormat="1" applyFont="1" applyFill="1"/>
    <xf numFmtId="2" fontId="2" fillId="0" borderId="0" xfId="0" applyNumberFormat="1" applyFont="1"/>
    <xf numFmtId="2" fontId="0" fillId="0" borderId="0" xfId="0" applyNumberFormat="1"/>
    <xf numFmtId="0" fontId="0" fillId="0" borderId="0" xfId="0" applyFill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2" fontId="2" fillId="0" borderId="0" xfId="0" applyNumberFormat="1" applyFont="1" applyAlignment="1">
      <alignment horizontal="right"/>
    </xf>
  </cellXfs>
  <cellStyles count="2">
    <cellStyle name="Dane wyjściowe" xfId="1" builtinId="21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6"/>
  <sheetViews>
    <sheetView tabSelected="1" topLeftCell="A13" zoomScale="130" zoomScaleNormal="130" workbookViewId="0">
      <selection activeCell="N31" sqref="N31"/>
    </sheetView>
  </sheetViews>
  <sheetFormatPr defaultRowHeight="15" x14ac:dyDescent="0.25"/>
  <cols>
    <col min="1" max="1" width="3.5703125" bestFit="1" customWidth="1"/>
    <col min="2" max="2" width="27.85546875" bestFit="1" customWidth="1"/>
    <col min="3" max="3" width="6.7109375" style="9" customWidth="1"/>
    <col min="4" max="4" width="10" bestFit="1" customWidth="1"/>
    <col min="5" max="5" width="9.7109375" customWidth="1"/>
    <col min="6" max="6" width="10.42578125" bestFit="1" customWidth="1"/>
    <col min="7" max="8" width="9.7109375" customWidth="1"/>
    <col min="9" max="9" width="44.7109375" bestFit="1" customWidth="1"/>
  </cols>
  <sheetData>
    <row r="1" spans="1:9" x14ac:dyDescent="0.25">
      <c r="A1" s="19" t="s">
        <v>15</v>
      </c>
      <c r="B1" s="19"/>
      <c r="C1" s="19"/>
      <c r="D1" s="19"/>
      <c r="E1" s="19"/>
      <c r="F1" s="19"/>
      <c r="G1" s="19"/>
      <c r="H1" s="19"/>
      <c r="I1" s="19"/>
    </row>
    <row r="3" spans="1:9" ht="45" x14ac:dyDescent="0.25">
      <c r="A3" s="5" t="s">
        <v>0</v>
      </c>
      <c r="B3" s="5" t="s">
        <v>1</v>
      </c>
      <c r="C3" s="1" t="s">
        <v>11</v>
      </c>
      <c r="D3" s="1" t="s">
        <v>5</v>
      </c>
      <c r="E3" s="1" t="s">
        <v>6</v>
      </c>
      <c r="F3" s="1" t="s">
        <v>7</v>
      </c>
      <c r="G3" s="1" t="s">
        <v>8</v>
      </c>
      <c r="H3" s="1" t="s">
        <v>17</v>
      </c>
      <c r="I3" s="6" t="s">
        <v>3</v>
      </c>
    </row>
    <row r="4" spans="1:9" x14ac:dyDescent="0.25">
      <c r="A4" s="2">
        <v>1</v>
      </c>
      <c r="B4" s="2" t="s">
        <v>45</v>
      </c>
      <c r="C4" s="7" t="s">
        <v>10</v>
      </c>
      <c r="D4" s="14">
        <v>1</v>
      </c>
      <c r="E4" s="10">
        <f>ROUND((4.8+4.8)*0.12,2)</f>
        <v>1.1499999999999999</v>
      </c>
      <c r="F4" s="10">
        <v>0.76</v>
      </c>
      <c r="G4" s="10">
        <f>4.5*3.6</f>
        <v>16.2</v>
      </c>
      <c r="H4" s="15"/>
      <c r="I4" s="2"/>
    </row>
    <row r="5" spans="1:9" x14ac:dyDescent="0.25">
      <c r="A5" s="2">
        <v>2</v>
      </c>
      <c r="B5" s="2" t="s">
        <v>46</v>
      </c>
      <c r="C5" s="7" t="s">
        <v>10</v>
      </c>
      <c r="D5" s="14">
        <v>2</v>
      </c>
      <c r="E5" s="10">
        <f>ROUND((4.8+5.1+5.1)*0.12,2)</f>
        <v>1.8</v>
      </c>
      <c r="F5" s="10">
        <f>2*0.76</f>
        <v>1.52</v>
      </c>
      <c r="G5" s="10">
        <f>2*4.5*3.6</f>
        <v>32.4</v>
      </c>
      <c r="H5" s="15"/>
      <c r="I5" s="2" t="s">
        <v>47</v>
      </c>
    </row>
    <row r="6" spans="1:9" x14ac:dyDescent="0.25">
      <c r="A6" s="2">
        <v>3</v>
      </c>
      <c r="B6" s="2" t="s">
        <v>48</v>
      </c>
      <c r="C6" s="7" t="s">
        <v>10</v>
      </c>
      <c r="D6" s="14">
        <v>2</v>
      </c>
      <c r="E6" s="10">
        <f>ROUND((5.3+5.6+5.3)*0.12,2)</f>
        <v>1.94</v>
      </c>
      <c r="F6" s="10">
        <f>2*0.76</f>
        <v>1.52</v>
      </c>
      <c r="G6" s="10">
        <f>2*5*3.6</f>
        <v>36</v>
      </c>
      <c r="H6" s="15"/>
      <c r="I6" s="2"/>
    </row>
    <row r="7" spans="1:9" x14ac:dyDescent="0.25">
      <c r="A7" s="2">
        <v>4</v>
      </c>
      <c r="B7" s="2" t="s">
        <v>49</v>
      </c>
      <c r="C7" s="7" t="s">
        <v>10</v>
      </c>
      <c r="D7" s="14">
        <v>1</v>
      </c>
      <c r="E7" s="10">
        <f>ROUND((1.4+5.3)*0.12,2)</f>
        <v>0.8</v>
      </c>
      <c r="F7" s="10">
        <v>0.76</v>
      </c>
      <c r="G7" s="10">
        <f>5*3.6</f>
        <v>18</v>
      </c>
      <c r="H7" s="15"/>
      <c r="I7" s="2"/>
    </row>
    <row r="8" spans="1:9" s="18" customFormat="1" x14ac:dyDescent="0.25">
      <c r="A8" s="2">
        <v>5</v>
      </c>
      <c r="B8" s="2" t="s">
        <v>16</v>
      </c>
      <c r="C8" s="7" t="s">
        <v>10</v>
      </c>
      <c r="D8" s="14">
        <v>2</v>
      </c>
      <c r="E8" s="10">
        <f>ROUND((1.8+5.6+2.3+5.3)*0.12,2)</f>
        <v>1.8</v>
      </c>
      <c r="F8" s="10">
        <f>2*0.76</f>
        <v>1.52</v>
      </c>
      <c r="G8" s="10">
        <f>2*5*3.6</f>
        <v>36</v>
      </c>
      <c r="H8" s="15"/>
      <c r="I8" s="2" t="s">
        <v>37</v>
      </c>
    </row>
    <row r="9" spans="1:9" x14ac:dyDescent="0.25">
      <c r="A9" s="2">
        <v>6</v>
      </c>
      <c r="B9" s="2" t="s">
        <v>13</v>
      </c>
      <c r="C9" s="7" t="s">
        <v>10</v>
      </c>
      <c r="D9" s="14">
        <v>1</v>
      </c>
      <c r="E9" s="10">
        <f>ROUND((1.9+5.3)*0.12,2)</f>
        <v>0.86</v>
      </c>
      <c r="F9" s="10">
        <v>0.76</v>
      </c>
      <c r="G9" s="10">
        <f>5*3.6</f>
        <v>18</v>
      </c>
      <c r="H9" s="15"/>
      <c r="I9" s="2" t="s">
        <v>18</v>
      </c>
    </row>
    <row r="10" spans="1:9" x14ac:dyDescent="0.25">
      <c r="A10" s="2">
        <v>7</v>
      </c>
      <c r="B10" s="2" t="s">
        <v>4</v>
      </c>
      <c r="C10" s="7" t="s">
        <v>10</v>
      </c>
      <c r="D10" s="14">
        <v>1</v>
      </c>
      <c r="E10" s="10">
        <f>ROUND((5.3+5.3)*0.12,2)</f>
        <v>1.27</v>
      </c>
      <c r="F10" s="10">
        <v>0.76</v>
      </c>
      <c r="G10" s="10">
        <f>5*3.6</f>
        <v>18</v>
      </c>
      <c r="H10" s="15"/>
      <c r="I10" s="2"/>
    </row>
    <row r="11" spans="1:9" x14ac:dyDescent="0.25">
      <c r="A11" s="2">
        <v>8</v>
      </c>
      <c r="B11" s="2" t="s">
        <v>19</v>
      </c>
      <c r="C11" s="7" t="s">
        <v>10</v>
      </c>
      <c r="D11" s="14">
        <v>2</v>
      </c>
      <c r="E11" s="10">
        <f>ROUND((5.3+5.6+5.3)*0.12,2)</f>
        <v>1.94</v>
      </c>
      <c r="F11" s="10">
        <f>2*0.76</f>
        <v>1.52</v>
      </c>
      <c r="G11" s="10">
        <f>2*5*3.6</f>
        <v>36</v>
      </c>
      <c r="H11" s="15"/>
      <c r="I11" s="2"/>
    </row>
    <row r="12" spans="1:9" x14ac:dyDescent="0.25">
      <c r="A12" s="2">
        <v>9</v>
      </c>
      <c r="B12" s="2" t="s">
        <v>20</v>
      </c>
      <c r="C12" s="7" t="s">
        <v>10</v>
      </c>
      <c r="D12" s="14">
        <v>1</v>
      </c>
      <c r="E12" s="10">
        <f>ROUND((1.7+4.8)*0.12,2)</f>
        <v>0.78</v>
      </c>
      <c r="F12" s="10">
        <v>0.76</v>
      </c>
      <c r="G12" s="10">
        <f>4.5*3.6</f>
        <v>16.2</v>
      </c>
      <c r="H12" s="15"/>
      <c r="I12" s="2"/>
    </row>
    <row r="13" spans="1:9" x14ac:dyDescent="0.25">
      <c r="A13" s="2">
        <v>10</v>
      </c>
      <c r="B13" s="2" t="s">
        <v>21</v>
      </c>
      <c r="C13" s="7" t="s">
        <v>10</v>
      </c>
      <c r="D13" s="14">
        <v>1</v>
      </c>
      <c r="E13" s="10">
        <f>ROUND((2+6.8)*0.12,2)</f>
        <v>1.06</v>
      </c>
      <c r="F13" s="10">
        <v>0.76</v>
      </c>
      <c r="G13" s="10">
        <f>6.5*3.6</f>
        <v>23.400000000000002</v>
      </c>
      <c r="H13" s="15"/>
      <c r="I13" s="2"/>
    </row>
    <row r="14" spans="1:9" x14ac:dyDescent="0.25">
      <c r="A14" s="2">
        <v>11</v>
      </c>
      <c r="B14" s="2" t="s">
        <v>14</v>
      </c>
      <c r="C14" s="7" t="s">
        <v>10</v>
      </c>
      <c r="D14" s="14">
        <v>1</v>
      </c>
      <c r="E14" s="10">
        <f>ROUND((4.8+4.8)*0.12,2)</f>
        <v>1.1499999999999999</v>
      </c>
      <c r="F14" s="10">
        <v>0.76</v>
      </c>
      <c r="G14" s="10">
        <f>4.5*3.6</f>
        <v>16.2</v>
      </c>
      <c r="H14" s="15"/>
      <c r="I14" s="2"/>
    </row>
    <row r="15" spans="1:9" x14ac:dyDescent="0.25">
      <c r="A15" s="2">
        <v>12</v>
      </c>
      <c r="B15" s="2" t="s">
        <v>22</v>
      </c>
      <c r="C15" s="7" t="s">
        <v>10</v>
      </c>
      <c r="D15" s="14">
        <v>1</v>
      </c>
      <c r="E15" s="10">
        <f>ROUND((4.8+4.8)*0.12,2)</f>
        <v>1.1499999999999999</v>
      </c>
      <c r="F15" s="10">
        <v>0.76</v>
      </c>
      <c r="G15" s="10">
        <f>4.5*3.6</f>
        <v>16.2</v>
      </c>
      <c r="H15" s="15"/>
      <c r="I15" s="2"/>
    </row>
    <row r="16" spans="1:9" x14ac:dyDescent="0.25">
      <c r="A16" s="2">
        <v>13</v>
      </c>
      <c r="B16" s="2" t="s">
        <v>23</v>
      </c>
      <c r="C16" s="7" t="s">
        <v>10</v>
      </c>
      <c r="D16" s="14">
        <v>2</v>
      </c>
      <c r="E16" s="10">
        <f>ROUND((5.6+5.9+5.6)*0.12,2)</f>
        <v>2.0499999999999998</v>
      </c>
      <c r="F16" s="10">
        <f>2*0.76</f>
        <v>1.52</v>
      </c>
      <c r="G16" s="10">
        <f>2*5.3*3.6</f>
        <v>38.159999999999997</v>
      </c>
      <c r="H16" s="15"/>
      <c r="I16" s="2"/>
    </row>
    <row r="17" spans="1:9" x14ac:dyDescent="0.25">
      <c r="A17" s="2">
        <v>14</v>
      </c>
      <c r="B17" s="2" t="s">
        <v>24</v>
      </c>
      <c r="C17" s="7" t="s">
        <v>10</v>
      </c>
      <c r="D17" s="14">
        <v>1</v>
      </c>
      <c r="E17" s="10">
        <f>ROUND((1.3+5.3)*0.12,2)</f>
        <v>0.79</v>
      </c>
      <c r="F17" s="10">
        <v>0.76</v>
      </c>
      <c r="G17" s="10">
        <f>5*3.6</f>
        <v>18</v>
      </c>
      <c r="H17" s="15"/>
      <c r="I17" s="2"/>
    </row>
    <row r="18" spans="1:9" x14ac:dyDescent="0.25">
      <c r="A18" s="2">
        <v>15</v>
      </c>
      <c r="B18" s="2" t="s">
        <v>25</v>
      </c>
      <c r="C18" s="7" t="s">
        <v>10</v>
      </c>
      <c r="D18" s="14">
        <v>1</v>
      </c>
      <c r="E18" s="10">
        <f>ROUND((1.3+5.3)*0.12,2)</f>
        <v>0.79</v>
      </c>
      <c r="F18" s="10">
        <v>0.76</v>
      </c>
      <c r="G18" s="10">
        <f>5*3.6</f>
        <v>18</v>
      </c>
      <c r="H18" s="15"/>
      <c r="I18" s="2" t="s">
        <v>26</v>
      </c>
    </row>
    <row r="19" spans="1:9" x14ac:dyDescent="0.25">
      <c r="A19" s="2">
        <v>16</v>
      </c>
      <c r="B19" s="2" t="s">
        <v>28</v>
      </c>
      <c r="C19" s="7" t="s">
        <v>10</v>
      </c>
      <c r="D19" s="14">
        <v>2</v>
      </c>
      <c r="E19" s="10">
        <f>ROUND((5.3+5.6+5.3)*0.12,2)</f>
        <v>1.94</v>
      </c>
      <c r="F19" s="10">
        <f>2*0.76</f>
        <v>1.52</v>
      </c>
      <c r="G19" s="10">
        <f>2*5*3.6</f>
        <v>36</v>
      </c>
      <c r="H19" s="15"/>
      <c r="I19" s="2" t="s">
        <v>27</v>
      </c>
    </row>
    <row r="20" spans="1:9" x14ac:dyDescent="0.25">
      <c r="A20" s="2">
        <v>17</v>
      </c>
      <c r="B20" s="2" t="s">
        <v>29</v>
      </c>
      <c r="C20" s="7" t="s">
        <v>10</v>
      </c>
      <c r="D20" s="14">
        <v>1</v>
      </c>
      <c r="E20" s="10">
        <f>ROUND((1+5.3)*0.12,2)</f>
        <v>0.76</v>
      </c>
      <c r="F20" s="10">
        <v>0.76</v>
      </c>
      <c r="G20" s="10">
        <f>5*3.6</f>
        <v>18</v>
      </c>
      <c r="H20" s="15"/>
      <c r="I20" s="2" t="s">
        <v>9</v>
      </c>
    </row>
    <row r="21" spans="1:9" x14ac:dyDescent="0.25">
      <c r="A21" s="2">
        <v>18</v>
      </c>
      <c r="B21" s="2" t="s">
        <v>31</v>
      </c>
      <c r="C21" s="7" t="s">
        <v>10</v>
      </c>
      <c r="D21" s="14">
        <v>1</v>
      </c>
      <c r="E21" s="10">
        <f>ROUND((4.8+4.8)*0.12,2)</f>
        <v>1.1499999999999999</v>
      </c>
      <c r="F21" s="10">
        <v>0.76</v>
      </c>
      <c r="G21" s="10">
        <f>4.5*3.6</f>
        <v>16.2</v>
      </c>
      <c r="H21" s="15"/>
      <c r="I21" s="2" t="s">
        <v>44</v>
      </c>
    </row>
    <row r="22" spans="1:9" x14ac:dyDescent="0.25">
      <c r="A22" s="2">
        <v>19</v>
      </c>
      <c r="B22" s="2" t="s">
        <v>30</v>
      </c>
      <c r="C22" s="7" t="s">
        <v>10</v>
      </c>
      <c r="D22" s="14">
        <v>1</v>
      </c>
      <c r="E22" s="10">
        <f>ROUND((4.8+1.3)*0.12,2)</f>
        <v>0.73</v>
      </c>
      <c r="F22" s="10">
        <v>0.76</v>
      </c>
      <c r="G22" s="10">
        <f>4.5*3.6</f>
        <v>16.2</v>
      </c>
      <c r="H22" s="15"/>
      <c r="I22" s="2"/>
    </row>
    <row r="23" spans="1:9" x14ac:dyDescent="0.25">
      <c r="A23" s="2">
        <v>20</v>
      </c>
      <c r="B23" s="2" t="s">
        <v>32</v>
      </c>
      <c r="C23" s="7" t="s">
        <v>10</v>
      </c>
      <c r="D23" s="14">
        <v>1</v>
      </c>
      <c r="E23" s="10">
        <f>ROUND((4.8+5.1)*0.12,2)</f>
        <v>1.19</v>
      </c>
      <c r="F23" s="10">
        <v>0.76</v>
      </c>
      <c r="G23" s="10">
        <f>4.5*3.6</f>
        <v>16.2</v>
      </c>
      <c r="H23" s="15"/>
      <c r="I23" s="2"/>
    </row>
    <row r="24" spans="1:9" x14ac:dyDescent="0.25">
      <c r="A24" s="2">
        <v>21</v>
      </c>
      <c r="B24" s="2" t="s">
        <v>33</v>
      </c>
      <c r="C24" s="7" t="s">
        <v>10</v>
      </c>
      <c r="D24" s="14">
        <v>1</v>
      </c>
      <c r="E24" s="10">
        <f>ROUND((1+5.6)*0.12,2)</f>
        <v>0.79</v>
      </c>
      <c r="F24" s="10">
        <v>0.76</v>
      </c>
      <c r="G24" s="10">
        <f>5*3.6</f>
        <v>18</v>
      </c>
      <c r="H24" s="15"/>
      <c r="I24" s="2"/>
    </row>
    <row r="25" spans="1:9" x14ac:dyDescent="0.25">
      <c r="A25" s="2">
        <v>22</v>
      </c>
      <c r="B25" s="2" t="s">
        <v>34</v>
      </c>
      <c r="C25" s="7" t="s">
        <v>10</v>
      </c>
      <c r="D25" s="14">
        <v>1</v>
      </c>
      <c r="E25" s="10">
        <f>ROUND((5.3+5.3)*0.12,2)</f>
        <v>1.27</v>
      </c>
      <c r="F25" s="10">
        <v>0.76</v>
      </c>
      <c r="G25" s="10">
        <f>5*3.6</f>
        <v>18</v>
      </c>
      <c r="H25" s="15"/>
      <c r="I25" s="2"/>
    </row>
    <row r="26" spans="1:9" x14ac:dyDescent="0.25">
      <c r="A26" s="2">
        <v>23</v>
      </c>
      <c r="B26" s="2" t="s">
        <v>35</v>
      </c>
      <c r="C26" s="7" t="s">
        <v>10</v>
      </c>
      <c r="D26" s="14">
        <v>2</v>
      </c>
      <c r="E26" s="10">
        <f>ROUND((5.6+5.6+5.6)*0.12,2)</f>
        <v>2.02</v>
      </c>
      <c r="F26" s="10">
        <f>2*0.76</f>
        <v>1.52</v>
      </c>
      <c r="G26" s="10">
        <f>2*5*3.6</f>
        <v>36</v>
      </c>
      <c r="H26" s="15"/>
      <c r="I26" s="2"/>
    </row>
    <row r="27" spans="1:9" x14ac:dyDescent="0.25">
      <c r="A27" s="2">
        <v>24</v>
      </c>
      <c r="B27" s="2" t="s">
        <v>36</v>
      </c>
      <c r="C27" s="7" t="s">
        <v>10</v>
      </c>
      <c r="D27" s="14">
        <v>1</v>
      </c>
      <c r="E27" s="10">
        <f>ROUND((5.3+0.3)*0.12,2)</f>
        <v>0.67</v>
      </c>
      <c r="F27" s="10">
        <v>0.76</v>
      </c>
      <c r="G27" s="10">
        <f>5*3.6</f>
        <v>18</v>
      </c>
      <c r="H27" s="10">
        <f>ROUND((5+5+2.5+2.5+5.6+5.6)*0.12,2)</f>
        <v>3.14</v>
      </c>
      <c r="I27" s="2"/>
    </row>
    <row r="28" spans="1:9" x14ac:dyDescent="0.25">
      <c r="A28" s="2">
        <v>25</v>
      </c>
      <c r="B28" s="2" t="s">
        <v>38</v>
      </c>
      <c r="C28" s="7" t="s">
        <v>10</v>
      </c>
      <c r="D28" s="14">
        <v>2</v>
      </c>
      <c r="E28" s="10">
        <f>ROUND((1.6+5.6+5.3)*0.12,2)</f>
        <v>1.5</v>
      </c>
      <c r="F28" s="10">
        <f>2*0.76</f>
        <v>1.52</v>
      </c>
      <c r="G28" s="10">
        <f>2*5*3.6</f>
        <v>36</v>
      </c>
      <c r="H28" s="15"/>
      <c r="I28" s="2" t="s">
        <v>39</v>
      </c>
    </row>
    <row r="29" spans="1:9" x14ac:dyDescent="0.25">
      <c r="A29" s="2">
        <v>26</v>
      </c>
      <c r="B29" s="2" t="s">
        <v>40</v>
      </c>
      <c r="C29" s="7" t="s">
        <v>10</v>
      </c>
      <c r="D29" s="14">
        <v>1</v>
      </c>
      <c r="E29" s="10">
        <f>ROUND((4.8+2.1)*0.12,2)</f>
        <v>0.83</v>
      </c>
      <c r="F29" s="10">
        <v>0.76</v>
      </c>
      <c r="G29" s="10">
        <f>4.5*3.6</f>
        <v>16.2</v>
      </c>
      <c r="H29" s="15"/>
      <c r="I29" s="2" t="s">
        <v>9</v>
      </c>
    </row>
    <row r="30" spans="1:9" x14ac:dyDescent="0.25">
      <c r="A30" s="2">
        <v>27</v>
      </c>
      <c r="B30" s="2" t="s">
        <v>41</v>
      </c>
      <c r="C30" s="7" t="s">
        <v>10</v>
      </c>
      <c r="D30" s="14">
        <v>2</v>
      </c>
      <c r="E30" s="10">
        <f>ROUND((5.6+1.8+5.6+1.8)*0.12,2)</f>
        <v>1.78</v>
      </c>
      <c r="F30" s="10">
        <f>2*0.76</f>
        <v>1.52</v>
      </c>
      <c r="G30" s="10">
        <f>2*5*3.6</f>
        <v>36</v>
      </c>
      <c r="H30" s="15"/>
      <c r="I30" s="2"/>
    </row>
    <row r="31" spans="1:9" x14ac:dyDescent="0.25">
      <c r="A31" s="2">
        <v>28</v>
      </c>
      <c r="B31" s="2" t="s">
        <v>42</v>
      </c>
      <c r="C31" s="7" t="s">
        <v>10</v>
      </c>
      <c r="D31" s="14">
        <v>1</v>
      </c>
      <c r="E31" s="10">
        <f>ROUND((5.3+5.3)*0.12,2)</f>
        <v>1.27</v>
      </c>
      <c r="F31" s="10">
        <v>0.76</v>
      </c>
      <c r="G31" s="10">
        <f>5*3.6</f>
        <v>18</v>
      </c>
      <c r="H31" s="15"/>
      <c r="I31" s="2" t="s">
        <v>43</v>
      </c>
    </row>
    <row r="32" spans="1:9" s="3" customFormat="1" x14ac:dyDescent="0.25">
      <c r="B32" s="4" t="s">
        <v>2</v>
      </c>
      <c r="C32" s="8"/>
      <c r="D32" s="13">
        <f>SUM(D4:D31)</f>
        <v>37</v>
      </c>
      <c r="E32" s="16">
        <f>SUM(E4:E31)</f>
        <v>35.230000000000004</v>
      </c>
      <c r="F32" s="16">
        <f t="shared" ref="F32:H32" si="0">SUM(F4:F31)</f>
        <v>28.120000000000012</v>
      </c>
      <c r="G32" s="16">
        <f t="shared" si="0"/>
        <v>655.56</v>
      </c>
      <c r="H32" s="16">
        <f t="shared" si="0"/>
        <v>3.14</v>
      </c>
    </row>
    <row r="33" spans="3:9" x14ac:dyDescent="0.25">
      <c r="C33" s="20" t="s">
        <v>12</v>
      </c>
      <c r="D33" s="20"/>
      <c r="E33" s="17">
        <v>0</v>
      </c>
      <c r="F33" s="17">
        <v>0</v>
      </c>
      <c r="G33" s="17">
        <v>0</v>
      </c>
      <c r="H33" s="17">
        <v>0</v>
      </c>
    </row>
    <row r="34" spans="3:9" x14ac:dyDescent="0.25">
      <c r="E34" s="11"/>
      <c r="F34" s="16"/>
      <c r="G34" s="21" t="s">
        <v>50</v>
      </c>
      <c r="H34" s="21"/>
      <c r="I34" s="12">
        <f>ROUND(E32*E33+F32*F33+G32*G33+H32*H33,2)</f>
        <v>0</v>
      </c>
    </row>
    <row r="35" spans="3:9" x14ac:dyDescent="0.25">
      <c r="F35" s="16"/>
      <c r="G35" s="21" t="s">
        <v>51</v>
      </c>
      <c r="H35" s="21"/>
      <c r="I35" s="12">
        <f>I34*0.23</f>
        <v>0</v>
      </c>
    </row>
    <row r="36" spans="3:9" x14ac:dyDescent="0.25">
      <c r="F36" s="16"/>
      <c r="G36" s="21" t="s">
        <v>52</v>
      </c>
      <c r="H36" s="21"/>
      <c r="I36" s="12">
        <f>I34+I35</f>
        <v>0</v>
      </c>
    </row>
  </sheetData>
  <mergeCells count="5">
    <mergeCell ref="A1:I1"/>
    <mergeCell ref="C33:D33"/>
    <mergeCell ref="G34:H34"/>
    <mergeCell ref="G35:H35"/>
    <mergeCell ref="G36:H36"/>
  </mergeCells>
  <pageMargins left="0.7" right="0.7" top="0.75" bottom="0.75" header="0.3" footer="0.3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2025-04-15T07:41:12Z</dcterms:modified>
</cp:coreProperties>
</file>