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A599ED73-18CE-43E6-997D-FF64E222306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Arkusz1!$A$3:$O$22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G9" i="1"/>
  <c r="E23" i="1" l="1"/>
  <c r="F23" i="1"/>
  <c r="G23" i="1"/>
  <c r="H23" i="1"/>
  <c r="I23" i="1"/>
  <c r="J23" i="1"/>
  <c r="K23" i="1"/>
  <c r="J9" i="1"/>
  <c r="F9" i="1"/>
  <c r="E9" i="1"/>
  <c r="L21" i="1" l="1"/>
  <c r="M15" i="1"/>
  <c r="L12" i="1"/>
  <c r="L13" i="1"/>
  <c r="L14" i="1"/>
  <c r="K7" i="1" l="1"/>
  <c r="H7" i="1"/>
  <c r="I21" i="1"/>
  <c r="H21" i="1"/>
  <c r="K20" i="1"/>
  <c r="H20" i="1"/>
  <c r="K19" i="1"/>
  <c r="H19" i="1"/>
  <c r="K18" i="1"/>
  <c r="H18" i="1"/>
  <c r="K22" i="1"/>
  <c r="H22" i="1"/>
  <c r="K16" i="1"/>
  <c r="J16" i="1"/>
  <c r="G16" i="1"/>
  <c r="H16" i="1"/>
  <c r="G15" i="1"/>
  <c r="H15" i="1"/>
  <c r="N17" i="1"/>
  <c r="K17" i="1"/>
  <c r="H11" i="1"/>
  <c r="I10" i="1"/>
  <c r="H10" i="1"/>
  <c r="K8" i="1"/>
  <c r="H8" i="1"/>
  <c r="H6" i="1" l="1"/>
  <c r="D23" i="1"/>
  <c r="L23" i="1"/>
  <c r="M23" i="1"/>
  <c r="N23" i="1"/>
  <c r="H5" i="1"/>
  <c r="H4" i="1" l="1"/>
  <c r="O25" i="1" s="1"/>
  <c r="O26" i="1" l="1"/>
  <c r="O27" i="1" l="1"/>
</calcChain>
</file>

<file path=xl/sharedStrings.xml><?xml version="1.0" encoding="utf-8"?>
<sst xmlns="http://schemas.openxmlformats.org/spreadsheetml/2006/main" count="69" uniqueCount="53">
  <si>
    <t>Lp.</t>
  </si>
  <si>
    <t>Lokalizacja</t>
  </si>
  <si>
    <t>SUMA:</t>
  </si>
  <si>
    <t>Uwagi</t>
  </si>
  <si>
    <t>P-10 [m2]</t>
  </si>
  <si>
    <t>P-14 [m2]</t>
  </si>
  <si>
    <t>P</t>
  </si>
  <si>
    <t>W</t>
  </si>
  <si>
    <t>G</t>
  </si>
  <si>
    <t>Kate-goria drogi</t>
  </si>
  <si>
    <t>Cena jednostk. [zł]</t>
  </si>
  <si>
    <t>Razem netto:</t>
  </si>
  <si>
    <t>VAT 23%:</t>
  </si>
  <si>
    <t>Razem brutto:</t>
  </si>
  <si>
    <t>P-13 [m2]</t>
  </si>
  <si>
    <t>Grubowarstwowe</t>
  </si>
  <si>
    <t>P-11 [m2]</t>
  </si>
  <si>
    <t>P-12 [m2]</t>
  </si>
  <si>
    <t>Mata czerwona [m2]</t>
  </si>
  <si>
    <t>Frezo-wanie [m2]</t>
  </si>
  <si>
    <t>Karola Miarki - 1 Maja</t>
  </si>
  <si>
    <t>Piastów - Wyspiańskiego</t>
  </si>
  <si>
    <t>Dwa przejścia</t>
  </si>
  <si>
    <t>PCK</t>
  </si>
  <si>
    <t>Gagarina - Sławika</t>
  </si>
  <si>
    <t>11 Listopada Rondo Sikorskiego</t>
  </si>
  <si>
    <t>Tylko białe linie - bez czerwonego</t>
  </si>
  <si>
    <t>Cieszyńska Rondo Sikorskiego</t>
  </si>
  <si>
    <t>Porozumienia Jastrz. - Solidarności</t>
  </si>
  <si>
    <t>Usunąć P-14 i umieścić 2m od P-10 (3 paski)</t>
  </si>
  <si>
    <t>Śląska - Mazowiecka</t>
  </si>
  <si>
    <t>Mazurska - Arki Bożka</t>
  </si>
  <si>
    <t>Niepodległości - Skotnia</t>
  </si>
  <si>
    <t>Libowiec - Grottgera</t>
  </si>
  <si>
    <t>Libowiec - Kolonia Jana</t>
  </si>
  <si>
    <t>Libowiec - Budowlana</t>
  </si>
  <si>
    <t>Libowiec - Niepodległości</t>
  </si>
  <si>
    <t>Połomska - Szybowa</t>
  </si>
  <si>
    <t>Zestawienie linii i symboli na drogach miejskich do wykonania w 2025 roku</t>
  </si>
  <si>
    <t>Cieszyńska - Wielkopolska</t>
  </si>
  <si>
    <t>Mazowiecka - Pomorska wjazd</t>
  </si>
  <si>
    <t>Mazowiecka - Pomorska wyjazd</t>
  </si>
  <si>
    <t>Rys. 3</t>
  </si>
  <si>
    <t>Rys. 4</t>
  </si>
  <si>
    <t>Rys. 5</t>
  </si>
  <si>
    <t>P-4    [m2]</t>
  </si>
  <si>
    <t>P-1e    [m2]</t>
  </si>
  <si>
    <t>P-7a    [m2]</t>
  </si>
  <si>
    <t>P-7b    [m2]</t>
  </si>
  <si>
    <t>Droga Główna Południowa</t>
  </si>
  <si>
    <t>Rys. 6</t>
  </si>
  <si>
    <t>Rys. 7</t>
  </si>
  <si>
    <t>Rys. 1 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</si>
</sst>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7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2" borderId="3" applyNumberFormat="0" applyAlignment="0" applyProtection="0"/>
  </cellStyleXfs>
  <cellXfs count="20">
    <xf numFmtId="0" fontId="0" fillId="0" borderId="0" xfId="0"/>
    <xf numFmtId="0" fontId="2" fillId="0" borderId="0" xfId="0" applyFont="1"/>
    <xf numFmtId="0" fontId="1" fillId="0" borderId="0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164" fontId="2" fillId="0" borderId="0" xfId="0" applyNumberFormat="1" applyFont="1"/>
    <xf numFmtId="0" fontId="4" fillId="2" borderId="1" xfId="1" applyFont="1" applyAlignment="1">
      <alignment horizontal="center" vertical="center"/>
    </xf>
    <xf numFmtId="0" fontId="4" fillId="2" borderId="1" xfId="1" applyFont="1" applyAlignment="1">
      <alignment horizontal="center" vertical="center" wrapText="1"/>
    </xf>
    <xf numFmtId="0" fontId="4" fillId="2" borderId="2" xfId="1" applyFont="1" applyBorder="1" applyAlignment="1">
      <alignment horizontal="center" vertical="center" wrapText="1"/>
    </xf>
    <xf numFmtId="0" fontId="5" fillId="0" borderId="1" xfId="1" applyFont="1" applyFill="1"/>
    <xf numFmtId="0" fontId="5" fillId="0" borderId="1" xfId="1" applyFont="1" applyFill="1" applyAlignment="1">
      <alignment horizontal="center" vertical="center"/>
    </xf>
    <xf numFmtId="2" fontId="5" fillId="0" borderId="1" xfId="1" applyNumberFormat="1" applyFont="1" applyFill="1"/>
    <xf numFmtId="2" fontId="5" fillId="3" borderId="1" xfId="1" applyNumberFormat="1" applyFont="1" applyFill="1"/>
    <xf numFmtId="2" fontId="2" fillId="0" borderId="0" xfId="0" applyNumberFormat="1" applyFont="1" applyAlignment="1">
      <alignment horizontal="right"/>
    </xf>
    <xf numFmtId="0" fontId="0" fillId="0" borderId="0" xfId="0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/>
    <xf numFmtId="0" fontId="6" fillId="2" borderId="3" xfId="2" applyFont="1" applyAlignment="1">
      <alignment horizontal="center"/>
    </xf>
    <xf numFmtId="4" fontId="0" fillId="0" borderId="0" xfId="0" applyNumberFormat="1"/>
    <xf numFmtId="0" fontId="2" fillId="0" borderId="0" xfId="0" applyFont="1" applyAlignment="1">
      <alignment horizontal="center"/>
    </xf>
  </cellXfs>
  <cellStyles count="3">
    <cellStyle name="Dane wyjściowe" xfId="1" builtinId="21"/>
    <cellStyle name="Normalny" xfId="0" builtinId="0"/>
    <cellStyle name="Obliczenia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7"/>
  <sheetViews>
    <sheetView tabSelected="1" topLeftCell="A13" zoomScale="145" zoomScaleNormal="145" workbookViewId="0">
      <selection activeCell="M32" sqref="M32"/>
    </sheetView>
  </sheetViews>
  <sheetFormatPr defaultRowHeight="15" x14ac:dyDescent="0.25"/>
  <cols>
    <col min="1" max="1" width="3.5703125" bestFit="1" customWidth="1"/>
    <col min="2" max="2" width="32.140625" bestFit="1" customWidth="1"/>
    <col min="3" max="3" width="6.5703125" style="3" bestFit="1" customWidth="1"/>
    <col min="4" max="11" width="7.7109375" customWidth="1"/>
    <col min="12" max="12" width="9.5703125" customWidth="1"/>
    <col min="13" max="14" width="7.7109375" customWidth="1"/>
    <col min="15" max="15" width="39.7109375" bestFit="1" customWidth="1"/>
  </cols>
  <sheetData>
    <row r="1" spans="1:15" x14ac:dyDescent="0.25">
      <c r="A1" s="19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5" x14ac:dyDescent="0.25">
      <c r="B2" s="17" t="s">
        <v>15</v>
      </c>
    </row>
    <row r="3" spans="1:15" ht="45" x14ac:dyDescent="0.25">
      <c r="A3" s="6" t="s">
        <v>0</v>
      </c>
      <c r="B3" s="6" t="s">
        <v>1</v>
      </c>
      <c r="C3" s="7" t="s">
        <v>9</v>
      </c>
      <c r="D3" s="7" t="s">
        <v>46</v>
      </c>
      <c r="E3" s="7" t="s">
        <v>47</v>
      </c>
      <c r="F3" s="7" t="s">
        <v>48</v>
      </c>
      <c r="G3" s="7" t="s">
        <v>45</v>
      </c>
      <c r="H3" s="7" t="s">
        <v>4</v>
      </c>
      <c r="I3" s="7" t="s">
        <v>16</v>
      </c>
      <c r="J3" s="7" t="s">
        <v>17</v>
      </c>
      <c r="K3" s="7" t="s">
        <v>5</v>
      </c>
      <c r="L3" s="7" t="s">
        <v>18</v>
      </c>
      <c r="M3" s="7" t="s">
        <v>14</v>
      </c>
      <c r="N3" s="7" t="s">
        <v>19</v>
      </c>
      <c r="O3" s="8" t="s">
        <v>3</v>
      </c>
    </row>
    <row r="4" spans="1:15" x14ac:dyDescent="0.25">
      <c r="A4" s="9">
        <v>1</v>
      </c>
      <c r="B4" s="9" t="s">
        <v>20</v>
      </c>
      <c r="C4" s="10" t="s">
        <v>8</v>
      </c>
      <c r="D4" s="12"/>
      <c r="E4" s="12"/>
      <c r="F4" s="12"/>
      <c r="G4" s="12"/>
      <c r="H4" s="11">
        <f>2*7</f>
        <v>14</v>
      </c>
      <c r="I4" s="12"/>
      <c r="J4" s="12"/>
      <c r="K4" s="12"/>
      <c r="L4" s="12"/>
      <c r="M4" s="12"/>
      <c r="N4" s="12"/>
      <c r="O4" s="9"/>
    </row>
    <row r="5" spans="1:15" x14ac:dyDescent="0.25">
      <c r="A5" s="9">
        <v>2</v>
      </c>
      <c r="B5" s="9" t="s">
        <v>21</v>
      </c>
      <c r="C5" s="10" t="s">
        <v>8</v>
      </c>
      <c r="D5" s="12"/>
      <c r="E5" s="12"/>
      <c r="F5" s="12"/>
      <c r="G5" s="12"/>
      <c r="H5" s="11">
        <f>2*(6+8)+0.5</f>
        <v>28.5</v>
      </c>
      <c r="I5" s="12"/>
      <c r="J5" s="12"/>
      <c r="K5" s="12"/>
      <c r="L5" s="12"/>
      <c r="M5" s="12"/>
      <c r="N5" s="12"/>
      <c r="O5" s="9" t="s">
        <v>22</v>
      </c>
    </row>
    <row r="6" spans="1:15" x14ac:dyDescent="0.25">
      <c r="A6" s="9">
        <v>3</v>
      </c>
      <c r="B6" s="9" t="s">
        <v>23</v>
      </c>
      <c r="C6" s="10" t="s">
        <v>8</v>
      </c>
      <c r="D6" s="12"/>
      <c r="E6" s="12"/>
      <c r="F6" s="12"/>
      <c r="G6" s="12"/>
      <c r="H6" s="11">
        <f>2*6</f>
        <v>12</v>
      </c>
      <c r="I6" s="12"/>
      <c r="J6" s="12"/>
      <c r="K6" s="12"/>
      <c r="L6" s="12"/>
      <c r="M6" s="12"/>
      <c r="N6" s="12"/>
      <c r="O6" s="9"/>
    </row>
    <row r="7" spans="1:15" x14ac:dyDescent="0.25">
      <c r="A7" s="9">
        <v>4</v>
      </c>
      <c r="B7" s="9" t="s">
        <v>37</v>
      </c>
      <c r="C7" s="10" t="s">
        <v>6</v>
      </c>
      <c r="D7" s="12"/>
      <c r="E7" s="12"/>
      <c r="F7" s="12"/>
      <c r="G7" s="12"/>
      <c r="H7" s="11">
        <f>2*6</f>
        <v>12</v>
      </c>
      <c r="I7" s="12"/>
      <c r="J7" s="12"/>
      <c r="K7" s="11">
        <f>ROUND(0.5*0.75*3,2)</f>
        <v>1.1299999999999999</v>
      </c>
      <c r="L7" s="12"/>
      <c r="M7" s="12"/>
      <c r="N7" s="12"/>
      <c r="O7" s="9"/>
    </row>
    <row r="8" spans="1:15" x14ac:dyDescent="0.25">
      <c r="A8" s="9">
        <v>5</v>
      </c>
      <c r="B8" s="9" t="s">
        <v>24</v>
      </c>
      <c r="C8" s="10" t="s">
        <v>6</v>
      </c>
      <c r="D8" s="12"/>
      <c r="E8" s="12"/>
      <c r="F8" s="12"/>
      <c r="G8" s="12"/>
      <c r="H8" s="11">
        <f>2*6</f>
        <v>12</v>
      </c>
      <c r="I8" s="12"/>
      <c r="J8" s="12"/>
      <c r="K8" s="11">
        <f>ROUND(0.5*0.75*6,2)</f>
        <v>2.25</v>
      </c>
      <c r="L8" s="12"/>
      <c r="M8" s="12"/>
      <c r="N8" s="12"/>
      <c r="O8" s="9"/>
    </row>
    <row r="9" spans="1:15" x14ac:dyDescent="0.25">
      <c r="A9" s="9">
        <v>6</v>
      </c>
      <c r="B9" s="9" t="s">
        <v>49</v>
      </c>
      <c r="C9" s="10" t="s">
        <v>7</v>
      </c>
      <c r="D9">
        <f>0.12*20</f>
        <v>2.4</v>
      </c>
      <c r="E9" s="11">
        <f>0.12*44</f>
        <v>5.2799999999999994</v>
      </c>
      <c r="F9" s="11">
        <f>0.24*(220+220)</f>
        <v>105.6</v>
      </c>
      <c r="G9" s="11">
        <f>0.24*(20+9)</f>
        <v>6.96</v>
      </c>
      <c r="H9" s="12"/>
      <c r="I9" s="12"/>
      <c r="J9" s="11">
        <f>0.5*(15.5+15.5)</f>
        <v>15.5</v>
      </c>
      <c r="K9" s="12"/>
      <c r="L9" s="12"/>
      <c r="M9" s="12"/>
      <c r="N9" s="12"/>
      <c r="O9" s="9" t="s">
        <v>52</v>
      </c>
    </row>
    <row r="10" spans="1:15" x14ac:dyDescent="0.25">
      <c r="A10" s="9">
        <v>7</v>
      </c>
      <c r="B10" s="9" t="s">
        <v>25</v>
      </c>
      <c r="C10" s="10" t="s">
        <v>7</v>
      </c>
      <c r="D10" s="12"/>
      <c r="E10" s="12"/>
      <c r="F10" s="12"/>
      <c r="G10" s="12"/>
      <c r="H10" s="11">
        <f>2*9</f>
        <v>18</v>
      </c>
      <c r="I10" s="11">
        <f>0.5*0.5*(11+8)</f>
        <v>4.75</v>
      </c>
      <c r="J10" s="12"/>
      <c r="K10" s="12"/>
      <c r="L10" s="12"/>
      <c r="M10" s="12"/>
      <c r="N10" s="12"/>
      <c r="O10" s="9" t="s">
        <v>26</v>
      </c>
    </row>
    <row r="11" spans="1:15" x14ac:dyDescent="0.25">
      <c r="A11" s="9">
        <v>8</v>
      </c>
      <c r="B11" s="9" t="s">
        <v>27</v>
      </c>
      <c r="C11" s="10" t="s">
        <v>7</v>
      </c>
      <c r="D11" s="12"/>
      <c r="E11" s="12"/>
      <c r="F11" s="12"/>
      <c r="G11" s="12"/>
      <c r="H11" s="11">
        <f>0.5*6*8</f>
        <v>24</v>
      </c>
      <c r="I11" s="12"/>
      <c r="J11" s="12"/>
      <c r="K11" s="12"/>
      <c r="L11" s="12"/>
      <c r="M11" s="12"/>
      <c r="N11" s="12"/>
      <c r="O11" s="9"/>
    </row>
    <row r="12" spans="1:15" x14ac:dyDescent="0.25">
      <c r="A12" s="9">
        <v>9</v>
      </c>
      <c r="B12" s="9" t="s">
        <v>39</v>
      </c>
      <c r="C12" s="10" t="s">
        <v>7</v>
      </c>
      <c r="D12" s="12"/>
      <c r="E12" s="12"/>
      <c r="F12" s="12"/>
      <c r="G12" s="12"/>
      <c r="H12" s="12"/>
      <c r="I12" s="12"/>
      <c r="J12" s="12"/>
      <c r="K12" s="12"/>
      <c r="L12" s="11">
        <f>11*1.8</f>
        <v>19.8</v>
      </c>
      <c r="M12" s="12"/>
      <c r="N12" s="12"/>
      <c r="O12" s="9" t="s">
        <v>42</v>
      </c>
    </row>
    <row r="13" spans="1:15" x14ac:dyDescent="0.25">
      <c r="A13" s="9">
        <v>10</v>
      </c>
      <c r="B13" s="9" t="s">
        <v>40</v>
      </c>
      <c r="C13" s="10" t="s">
        <v>8</v>
      </c>
      <c r="D13" s="12"/>
      <c r="E13" s="12"/>
      <c r="F13" s="12"/>
      <c r="G13" s="12"/>
      <c r="H13" s="12"/>
      <c r="I13" s="12"/>
      <c r="J13" s="12"/>
      <c r="K13" s="12"/>
      <c r="L13" s="11">
        <f>10.2*2</f>
        <v>20.399999999999999</v>
      </c>
      <c r="M13" s="12"/>
      <c r="N13" s="12"/>
      <c r="O13" s="9" t="s">
        <v>43</v>
      </c>
    </row>
    <row r="14" spans="1:15" x14ac:dyDescent="0.25">
      <c r="A14" s="9">
        <v>11</v>
      </c>
      <c r="B14" s="9" t="s">
        <v>41</v>
      </c>
      <c r="C14" s="10" t="s">
        <v>8</v>
      </c>
      <c r="D14" s="12"/>
      <c r="E14" s="12"/>
      <c r="F14" s="12"/>
      <c r="G14" s="12"/>
      <c r="H14" s="12"/>
      <c r="I14" s="12"/>
      <c r="J14" s="12"/>
      <c r="K14" s="12"/>
      <c r="L14" s="11">
        <f>8.8*2</f>
        <v>17.600000000000001</v>
      </c>
      <c r="M14" s="12"/>
      <c r="N14" s="12"/>
      <c r="O14" s="9" t="s">
        <v>44</v>
      </c>
    </row>
    <row r="15" spans="1:15" x14ac:dyDescent="0.25">
      <c r="A15" s="9">
        <v>12</v>
      </c>
      <c r="B15" s="9" t="s">
        <v>30</v>
      </c>
      <c r="C15" s="10" t="s">
        <v>8</v>
      </c>
      <c r="D15" s="12"/>
      <c r="E15" s="12"/>
      <c r="F15" s="12"/>
      <c r="G15" s="11">
        <f>0.24*8</f>
        <v>1.92</v>
      </c>
      <c r="H15" s="11">
        <f>2*7</f>
        <v>14</v>
      </c>
      <c r="I15" s="12"/>
      <c r="J15" s="12"/>
      <c r="K15" s="12"/>
      <c r="L15" s="12"/>
      <c r="M15" s="11">
        <f>ROUND(0.2625*9,2)</f>
        <v>2.36</v>
      </c>
      <c r="N15" s="12"/>
      <c r="O15" s="9" t="s">
        <v>50</v>
      </c>
    </row>
    <row r="16" spans="1:15" x14ac:dyDescent="0.25">
      <c r="A16" s="9">
        <v>13</v>
      </c>
      <c r="B16" s="9" t="s">
        <v>31</v>
      </c>
      <c r="C16" s="10" t="s">
        <v>8</v>
      </c>
      <c r="D16" s="12"/>
      <c r="E16" s="12"/>
      <c r="F16" s="12"/>
      <c r="G16" s="11">
        <f>0.24*6</f>
        <v>1.44</v>
      </c>
      <c r="H16" s="11">
        <f t="shared" ref="H16:H22" si="0">2*6</f>
        <v>12</v>
      </c>
      <c r="I16" s="12"/>
      <c r="J16" s="11">
        <f>0.5*8</f>
        <v>4</v>
      </c>
      <c r="K16" s="11">
        <f>ROUND(0.5*0.75*3,2)</f>
        <v>1.1299999999999999</v>
      </c>
      <c r="L16" s="12"/>
      <c r="M16" s="12"/>
      <c r="N16" s="12"/>
      <c r="O16" s="9" t="s">
        <v>51</v>
      </c>
    </row>
    <row r="17" spans="1:15" x14ac:dyDescent="0.25">
      <c r="A17" s="9">
        <v>14</v>
      </c>
      <c r="B17" s="9" t="s">
        <v>28</v>
      </c>
      <c r="C17" s="10" t="s">
        <v>8</v>
      </c>
      <c r="D17" s="12"/>
      <c r="E17" s="12"/>
      <c r="F17" s="12"/>
      <c r="G17" s="12"/>
      <c r="H17" s="12"/>
      <c r="I17" s="12"/>
      <c r="J17" s="12"/>
      <c r="K17" s="11">
        <f>ROUND(0.5*0.75*3,2)</f>
        <v>1.1299999999999999</v>
      </c>
      <c r="L17" s="12"/>
      <c r="M17" s="12"/>
      <c r="N17" s="11">
        <f>ROUND(0.5*0.75*3,2)</f>
        <v>1.1299999999999999</v>
      </c>
      <c r="O17" s="9" t="s">
        <v>29</v>
      </c>
    </row>
    <row r="18" spans="1:15" x14ac:dyDescent="0.25">
      <c r="A18" s="9">
        <v>15</v>
      </c>
      <c r="B18" s="9" t="s">
        <v>33</v>
      </c>
      <c r="C18" s="10" t="s">
        <v>6</v>
      </c>
      <c r="D18" s="12"/>
      <c r="E18" s="12"/>
      <c r="F18" s="12"/>
      <c r="G18" s="12"/>
      <c r="H18" s="11">
        <f t="shared" si="0"/>
        <v>12</v>
      </c>
      <c r="I18" s="12"/>
      <c r="J18" s="12"/>
      <c r="K18" s="11">
        <f>ROUND(0.5*0.75*3,2)</f>
        <v>1.1299999999999999</v>
      </c>
      <c r="L18" s="12"/>
      <c r="M18" s="12"/>
      <c r="N18" s="12"/>
      <c r="O18" s="9"/>
    </row>
    <row r="19" spans="1:15" x14ac:dyDescent="0.25">
      <c r="A19" s="9">
        <v>16</v>
      </c>
      <c r="B19" s="9" t="s">
        <v>34</v>
      </c>
      <c r="C19" s="10" t="s">
        <v>6</v>
      </c>
      <c r="D19" s="12"/>
      <c r="E19" s="12"/>
      <c r="F19" s="12"/>
      <c r="G19" s="12"/>
      <c r="H19" s="11">
        <f t="shared" si="0"/>
        <v>12</v>
      </c>
      <c r="I19" s="12"/>
      <c r="J19" s="12"/>
      <c r="K19" s="11">
        <f>ROUND(0.5*0.75*2,2)</f>
        <v>0.75</v>
      </c>
      <c r="L19" s="12"/>
      <c r="M19" s="12"/>
      <c r="N19" s="12"/>
      <c r="O19" s="9"/>
    </row>
    <row r="20" spans="1:15" x14ac:dyDescent="0.25">
      <c r="A20" s="9">
        <v>17</v>
      </c>
      <c r="B20" s="9" t="s">
        <v>35</v>
      </c>
      <c r="C20" s="10" t="s">
        <v>6</v>
      </c>
      <c r="D20" s="12"/>
      <c r="E20" s="12"/>
      <c r="F20" s="12"/>
      <c r="G20" s="12"/>
      <c r="H20" s="11">
        <f t="shared" si="0"/>
        <v>12</v>
      </c>
      <c r="I20" s="12"/>
      <c r="J20" s="12"/>
      <c r="K20" s="11">
        <f>ROUND(0.5*0.75*3,2)</f>
        <v>1.1299999999999999</v>
      </c>
      <c r="L20" s="12"/>
      <c r="M20" s="12"/>
      <c r="N20" s="12"/>
      <c r="O20" s="9"/>
    </row>
    <row r="21" spans="1:15" x14ac:dyDescent="0.25">
      <c r="A21" s="9">
        <v>18</v>
      </c>
      <c r="B21" s="9" t="s">
        <v>36</v>
      </c>
      <c r="C21" s="10" t="s">
        <v>6</v>
      </c>
      <c r="D21" s="12"/>
      <c r="E21" s="12"/>
      <c r="F21" s="12"/>
      <c r="G21" s="12"/>
      <c r="H21" s="11">
        <f t="shared" si="0"/>
        <v>12</v>
      </c>
      <c r="I21" s="11">
        <f>0.5*0.5*(6+6)</f>
        <v>3</v>
      </c>
      <c r="J21" s="12"/>
      <c r="K21" s="12"/>
      <c r="L21" s="11">
        <f>6.5*1.5+0.25</f>
        <v>10</v>
      </c>
      <c r="M21" s="12"/>
      <c r="N21" s="12"/>
      <c r="O21" s="9"/>
    </row>
    <row r="22" spans="1:15" x14ac:dyDescent="0.25">
      <c r="A22" s="9">
        <v>19</v>
      </c>
      <c r="B22" s="9" t="s">
        <v>32</v>
      </c>
      <c r="C22" s="10" t="s">
        <v>6</v>
      </c>
      <c r="D22" s="12"/>
      <c r="E22" s="12"/>
      <c r="F22" s="12"/>
      <c r="G22" s="12"/>
      <c r="H22" s="11">
        <f t="shared" si="0"/>
        <v>12</v>
      </c>
      <c r="I22" s="12"/>
      <c r="J22" s="12"/>
      <c r="K22" s="11">
        <f>ROUND(0.5*0.75*3,2)</f>
        <v>1.1299999999999999</v>
      </c>
      <c r="L22" s="12"/>
      <c r="M22" s="12"/>
      <c r="N22" s="12"/>
      <c r="O22" s="9"/>
    </row>
    <row r="23" spans="1:15" s="1" customFormat="1" x14ac:dyDescent="0.25">
      <c r="B23" s="2" t="s">
        <v>2</v>
      </c>
      <c r="C23" s="4"/>
      <c r="D23" s="15">
        <f t="shared" ref="D23:N23" si="1">SUM(D4:D22)</f>
        <v>2.4</v>
      </c>
      <c r="E23" s="15">
        <f t="shared" si="1"/>
        <v>5.2799999999999994</v>
      </c>
      <c r="F23" s="15">
        <f t="shared" si="1"/>
        <v>105.6</v>
      </c>
      <c r="G23" s="15">
        <f t="shared" si="1"/>
        <v>10.319999999999999</v>
      </c>
      <c r="H23" s="15">
        <f t="shared" si="1"/>
        <v>206.5</v>
      </c>
      <c r="I23" s="15">
        <f t="shared" si="1"/>
        <v>7.75</v>
      </c>
      <c r="J23" s="15">
        <f t="shared" si="1"/>
        <v>19.5</v>
      </c>
      <c r="K23" s="15">
        <f t="shared" si="1"/>
        <v>9.7799999999999976</v>
      </c>
      <c r="L23" s="15">
        <f t="shared" si="1"/>
        <v>67.800000000000011</v>
      </c>
      <c r="M23" s="15">
        <f t="shared" si="1"/>
        <v>2.36</v>
      </c>
      <c r="N23" s="15">
        <f t="shared" si="1"/>
        <v>1.1299999999999999</v>
      </c>
    </row>
    <row r="24" spans="1:15" x14ac:dyDescent="0.25">
      <c r="B24" s="14" t="s">
        <v>10</v>
      </c>
      <c r="C24" s="14"/>
      <c r="D24" s="16"/>
      <c r="E24" s="16"/>
      <c r="F24" s="16"/>
      <c r="G24" s="16"/>
      <c r="H24" s="16"/>
      <c r="I24" s="16"/>
      <c r="J24" s="16"/>
      <c r="K24" s="18">
        <v>0</v>
      </c>
      <c r="L24" s="18">
        <v>0</v>
      </c>
      <c r="M24" s="18">
        <v>0</v>
      </c>
      <c r="N24" s="18">
        <v>0</v>
      </c>
    </row>
    <row r="25" spans="1:15" x14ac:dyDescent="0.25">
      <c r="M25" s="13"/>
      <c r="N25" s="13" t="s">
        <v>11</v>
      </c>
      <c r="O25" s="5">
        <f>SUM(D23:K23)*K24+L23*L24+M23*M24+N23*N24</f>
        <v>0</v>
      </c>
    </row>
    <row r="26" spans="1:15" x14ac:dyDescent="0.25">
      <c r="M26" s="13"/>
      <c r="N26" s="13" t="s">
        <v>12</v>
      </c>
      <c r="O26" s="5">
        <f>O25*0.23</f>
        <v>0</v>
      </c>
    </row>
    <row r="27" spans="1:15" x14ac:dyDescent="0.25">
      <c r="M27" s="13"/>
      <c r="N27" s="13" t="s">
        <v>13</v>
      </c>
      <c r="O27" s="5">
        <f>O25+O26</f>
        <v>0</v>
      </c>
    </row>
  </sheetData>
  <autoFilter ref="A3:O22" xr:uid="{56C33DA9-CAE1-4F0B-A788-F0F53DB92C59}"/>
  <mergeCells count="1">
    <mergeCell ref="A1:O1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2025-04-15T07:40:07Z</dcterms:modified>
</cp:coreProperties>
</file>