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 A 2023.03.04\A\Olsztyn\2025 na 2026\2026 ee i pg\2026 gaz\"/>
    </mc:Choice>
  </mc:AlternateContent>
  <xr:revisionPtr revIDLastSave="0" documentId="8_{52B077B7-6757-4FAA-B334-BD6F165EC3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ykaz ppg - kalkulator " sheetId="2" r:id="rId1"/>
    <sheet name="Ceny" sheetId="3" r:id="rId2"/>
    <sheet name="wykaz ppe " sheetId="4" r:id="rId3"/>
    <sheet name="wykaz do akcyzy" sheetId="5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31" i="2" l="1"/>
  <c r="AT32" i="2"/>
  <c r="I20" i="4"/>
  <c r="H20" i="4"/>
  <c r="G20" i="4"/>
  <c r="F20" i="4"/>
  <c r="E20" i="4"/>
  <c r="D20" i="4"/>
  <c r="C20" i="4"/>
  <c r="B20" i="4"/>
  <c r="A20" i="4"/>
  <c r="I19" i="4"/>
  <c r="H19" i="4"/>
  <c r="G19" i="4"/>
  <c r="F19" i="4"/>
  <c r="E19" i="4"/>
  <c r="D19" i="4"/>
  <c r="C19" i="4"/>
  <c r="B19" i="4"/>
  <c r="A19" i="4"/>
  <c r="I18" i="4"/>
  <c r="H18" i="4"/>
  <c r="G18" i="4"/>
  <c r="F18" i="4"/>
  <c r="E18" i="4"/>
  <c r="D18" i="4"/>
  <c r="C18" i="4"/>
  <c r="B18" i="4"/>
  <c r="A18" i="4"/>
  <c r="I17" i="4"/>
  <c r="H17" i="4"/>
  <c r="G17" i="4"/>
  <c r="F17" i="4"/>
  <c r="E17" i="4"/>
  <c r="D17" i="4"/>
  <c r="C17" i="4"/>
  <c r="B17" i="4"/>
  <c r="A17" i="4"/>
  <c r="I16" i="4"/>
  <c r="H16" i="4"/>
  <c r="G16" i="4"/>
  <c r="F16" i="4"/>
  <c r="E16" i="4"/>
  <c r="D16" i="4"/>
  <c r="C16" i="4"/>
  <c r="B16" i="4"/>
  <c r="A16" i="4"/>
  <c r="I15" i="4"/>
  <c r="H15" i="4"/>
  <c r="G15" i="4"/>
  <c r="F15" i="4"/>
  <c r="E15" i="4"/>
  <c r="D15" i="4"/>
  <c r="C15" i="4"/>
  <c r="B15" i="4"/>
  <c r="A15" i="4"/>
  <c r="I14" i="4"/>
  <c r="H14" i="4"/>
  <c r="G14" i="4"/>
  <c r="F14" i="4"/>
  <c r="E14" i="4"/>
  <c r="D14" i="4"/>
  <c r="C14" i="4"/>
  <c r="B14" i="4"/>
  <c r="A14" i="4"/>
  <c r="I13" i="4"/>
  <c r="H13" i="4"/>
  <c r="G13" i="4"/>
  <c r="F13" i="4"/>
  <c r="E13" i="4"/>
  <c r="D13" i="4"/>
  <c r="C13" i="4"/>
  <c r="B13" i="4"/>
  <c r="A13" i="4"/>
  <c r="I12" i="4"/>
  <c r="H12" i="4"/>
  <c r="G12" i="4"/>
  <c r="F12" i="4"/>
  <c r="E12" i="4"/>
  <c r="D12" i="4"/>
  <c r="C12" i="4"/>
  <c r="B12" i="4"/>
  <c r="A12" i="4"/>
  <c r="I11" i="4"/>
  <c r="H11" i="4"/>
  <c r="G11" i="4"/>
  <c r="F11" i="4"/>
  <c r="E11" i="4"/>
  <c r="D11" i="4"/>
  <c r="C11" i="4"/>
  <c r="B11" i="4"/>
  <c r="A11" i="4"/>
  <c r="I10" i="4"/>
  <c r="H10" i="4"/>
  <c r="G10" i="4"/>
  <c r="F10" i="4"/>
  <c r="E10" i="4"/>
  <c r="D10" i="4"/>
  <c r="C10" i="4"/>
  <c r="B10" i="4"/>
  <c r="A10" i="4"/>
  <c r="I9" i="4"/>
  <c r="H9" i="4"/>
  <c r="G9" i="4"/>
  <c r="F9" i="4"/>
  <c r="E9" i="4"/>
  <c r="D9" i="4"/>
  <c r="C9" i="4"/>
  <c r="B9" i="4"/>
  <c r="A9" i="4"/>
  <c r="I8" i="4"/>
  <c r="H8" i="4"/>
  <c r="G8" i="4"/>
  <c r="F8" i="4"/>
  <c r="E8" i="4"/>
  <c r="D8" i="4"/>
  <c r="C8" i="4"/>
  <c r="B8" i="4"/>
  <c r="A8" i="4"/>
  <c r="I7" i="4"/>
  <c r="H7" i="4"/>
  <c r="G7" i="4"/>
  <c r="F7" i="4"/>
  <c r="E7" i="4"/>
  <c r="D7" i="4"/>
  <c r="C7" i="4"/>
  <c r="B7" i="4"/>
  <c r="A7" i="4"/>
  <c r="I6" i="4"/>
  <c r="H6" i="4"/>
  <c r="G6" i="4"/>
  <c r="F6" i="4"/>
  <c r="E6" i="4"/>
  <c r="D6" i="4"/>
  <c r="C6" i="4"/>
  <c r="B6" i="4"/>
  <c r="A6" i="4"/>
  <c r="I5" i="4"/>
  <c r="H5" i="4"/>
  <c r="G5" i="4"/>
  <c r="F5" i="4"/>
  <c r="E5" i="4"/>
  <c r="D5" i="4"/>
  <c r="C5" i="4"/>
  <c r="B5" i="4"/>
  <c r="A5" i="4"/>
  <c r="I4" i="4"/>
  <c r="H4" i="4"/>
  <c r="G4" i="4"/>
  <c r="F4" i="4"/>
  <c r="E4" i="4"/>
  <c r="D4" i="4"/>
  <c r="C4" i="4"/>
  <c r="B4" i="4"/>
  <c r="A4" i="4"/>
  <c r="H21" i="4"/>
  <c r="AS31" i="2" l="1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BJ14" i="2"/>
  <c r="BJ15" i="2"/>
  <c r="BJ26" i="2" s="1"/>
  <c r="BJ16" i="2"/>
  <c r="BJ27" i="2" s="1"/>
  <c r="BJ29" i="2"/>
  <c r="BJ30" i="2"/>
  <c r="BH30" i="2"/>
  <c r="BH29" i="2"/>
  <c r="BH16" i="2"/>
  <c r="BH15" i="2"/>
  <c r="BH14" i="2"/>
  <c r="BJ19" i="2"/>
  <c r="BJ18" i="2"/>
  <c r="BJ20" i="2" l="1"/>
  <c r="BJ22" i="2"/>
  <c r="BJ21" i="2"/>
  <c r="BJ23" i="2"/>
  <c r="BJ17" i="2"/>
  <c r="BJ25" i="2"/>
  <c r="BJ28" i="2"/>
  <c r="BJ24" i="2"/>
  <c r="BH31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BD16" i="2"/>
  <c r="BD15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D14" i="2"/>
  <c r="B19" i="5" l="1"/>
  <c r="B18" i="5"/>
  <c r="F19" i="5"/>
  <c r="E19" i="5"/>
  <c r="D19" i="5"/>
  <c r="C19" i="5"/>
  <c r="A19" i="5"/>
  <c r="F18" i="5"/>
  <c r="E18" i="5"/>
  <c r="D18" i="5"/>
  <c r="C18" i="5"/>
  <c r="A18" i="5"/>
  <c r="BN30" i="2"/>
  <c r="BN31" i="2" s="1"/>
  <c r="BL30" i="2"/>
  <c r="BM30" i="2" s="1"/>
  <c r="BI31" i="2"/>
  <c r="BK30" i="2"/>
  <c r="BI30" i="2"/>
  <c r="AU31" i="2"/>
  <c r="AT31" i="2"/>
  <c r="BB31" i="2" s="1"/>
  <c r="AT30" i="2"/>
  <c r="BB30" i="2" s="1"/>
  <c r="BN29" i="2"/>
  <c r="BN16" i="2"/>
  <c r="BN25" i="2" s="1"/>
  <c r="BN15" i="2"/>
  <c r="BN18" i="2" s="1"/>
  <c r="BN14" i="2"/>
  <c r="BL29" i="2"/>
  <c r="BM29" i="2" s="1"/>
  <c r="BL16" i="2"/>
  <c r="BL21" i="2" s="1"/>
  <c r="BM21" i="2" s="1"/>
  <c r="BL15" i="2"/>
  <c r="BL22" i="2" s="1"/>
  <c r="BM22" i="2" s="1"/>
  <c r="BL14" i="2"/>
  <c r="BM14" i="2" s="1"/>
  <c r="F17" i="5"/>
  <c r="E17" i="5"/>
  <c r="D17" i="5"/>
  <c r="C17" i="5"/>
  <c r="B17" i="5"/>
  <c r="A17" i="5"/>
  <c r="F16" i="5"/>
  <c r="E16" i="5"/>
  <c r="D16" i="5"/>
  <c r="C16" i="5"/>
  <c r="B16" i="5"/>
  <c r="A16" i="5"/>
  <c r="F15" i="5"/>
  <c r="E15" i="5"/>
  <c r="D15" i="5"/>
  <c r="C15" i="5"/>
  <c r="B15" i="5"/>
  <c r="A15" i="5"/>
  <c r="F14" i="5"/>
  <c r="E14" i="5"/>
  <c r="D14" i="5"/>
  <c r="C14" i="5"/>
  <c r="B14" i="5"/>
  <c r="A14" i="5"/>
  <c r="F13" i="5"/>
  <c r="E13" i="5"/>
  <c r="D13" i="5"/>
  <c r="C13" i="5"/>
  <c r="B13" i="5"/>
  <c r="A13" i="5"/>
  <c r="F12" i="5"/>
  <c r="E12" i="5"/>
  <c r="D12" i="5"/>
  <c r="C12" i="5"/>
  <c r="B12" i="5"/>
  <c r="A12" i="5"/>
  <c r="F11" i="5"/>
  <c r="E11" i="5"/>
  <c r="D11" i="5"/>
  <c r="C11" i="5"/>
  <c r="B11" i="5"/>
  <c r="A11" i="5"/>
  <c r="F10" i="5"/>
  <c r="E10" i="5"/>
  <c r="D10" i="5"/>
  <c r="C10" i="5"/>
  <c r="B10" i="5"/>
  <c r="A10" i="5"/>
  <c r="F9" i="5"/>
  <c r="E9" i="5"/>
  <c r="D9" i="5"/>
  <c r="C9" i="5"/>
  <c r="B9" i="5"/>
  <c r="A9" i="5"/>
  <c r="F8" i="5"/>
  <c r="E8" i="5"/>
  <c r="D8" i="5"/>
  <c r="C8" i="5"/>
  <c r="B8" i="5"/>
  <c r="A8" i="5"/>
  <c r="F7" i="5"/>
  <c r="E7" i="5"/>
  <c r="D7" i="5"/>
  <c r="C7" i="5"/>
  <c r="B7" i="5"/>
  <c r="A7" i="5"/>
  <c r="F6" i="5"/>
  <c r="E6" i="5"/>
  <c r="D6" i="5"/>
  <c r="C6" i="5"/>
  <c r="B6" i="5"/>
  <c r="A6" i="5"/>
  <c r="F5" i="5"/>
  <c r="E5" i="5"/>
  <c r="D5" i="5"/>
  <c r="C5" i="5"/>
  <c r="B5" i="5"/>
  <c r="A5" i="5"/>
  <c r="F4" i="5"/>
  <c r="E4" i="5"/>
  <c r="D4" i="5"/>
  <c r="C4" i="5"/>
  <c r="B4" i="5"/>
  <c r="A4" i="5"/>
  <c r="F3" i="5"/>
  <c r="E3" i="5"/>
  <c r="D3" i="5"/>
  <c r="C3" i="5"/>
  <c r="B3" i="5"/>
  <c r="A3" i="5"/>
  <c r="F2" i="5"/>
  <c r="E2" i="5"/>
  <c r="D2" i="5"/>
  <c r="C2" i="5"/>
  <c r="B2" i="5"/>
  <c r="A2" i="5"/>
  <c r="BL31" i="2" l="1"/>
  <c r="BM31" i="2" s="1"/>
  <c r="BA30" i="2"/>
  <c r="BE30" i="2" s="1"/>
  <c r="BO30" i="2"/>
  <c r="BF30" i="2"/>
  <c r="BA31" i="2"/>
  <c r="BE31" i="2" s="1"/>
  <c r="BF31" i="2"/>
  <c r="BO31" i="2"/>
  <c r="BL24" i="2"/>
  <c r="BM24" i="2" s="1"/>
  <c r="BL25" i="2"/>
  <c r="BM25" i="2" s="1"/>
  <c r="BL23" i="2"/>
  <c r="BM23" i="2" s="1"/>
  <c r="BM15" i="2"/>
  <c r="BL17" i="2"/>
  <c r="BM17" i="2" s="1"/>
  <c r="BL26" i="2"/>
  <c r="BM26" i="2" s="1"/>
  <c r="BL18" i="2"/>
  <c r="BM18" i="2" s="1"/>
  <c r="BL27" i="2"/>
  <c r="BM27" i="2" s="1"/>
  <c r="BL19" i="2"/>
  <c r="BM19" i="2" s="1"/>
  <c r="BL28" i="2"/>
  <c r="BM28" i="2" s="1"/>
  <c r="BL20" i="2"/>
  <c r="BM20" i="2" s="1"/>
  <c r="BN27" i="2"/>
  <c r="BN23" i="2"/>
  <c r="BN21" i="2"/>
  <c r="BN24" i="2"/>
  <c r="BN28" i="2"/>
  <c r="BN17" i="2"/>
  <c r="BN26" i="2"/>
  <c r="BN19" i="2"/>
  <c r="BN20" i="2"/>
  <c r="BN22" i="2"/>
  <c r="BM16" i="2"/>
  <c r="AT29" i="2"/>
  <c r="AU28" i="2"/>
  <c r="AT28" i="2"/>
  <c r="AU27" i="2"/>
  <c r="AT27" i="2"/>
  <c r="AU26" i="2"/>
  <c r="AT26" i="2"/>
  <c r="AU25" i="2"/>
  <c r="AT25" i="2"/>
  <c r="AU24" i="2"/>
  <c r="AT24" i="2"/>
  <c r="AU23" i="2"/>
  <c r="AT23" i="2"/>
  <c r="AU22" i="2"/>
  <c r="AT22" i="2"/>
  <c r="AU21" i="2"/>
  <c r="AT21" i="2"/>
  <c r="AU20" i="2"/>
  <c r="AT20" i="2"/>
  <c r="AU19" i="2"/>
  <c r="AT19" i="2"/>
  <c r="AU18" i="2"/>
  <c r="AT18" i="2"/>
  <c r="AU17" i="2"/>
  <c r="AT17" i="2"/>
  <c r="AT16" i="2"/>
  <c r="AT15" i="2"/>
  <c r="AT14" i="2"/>
  <c r="AS14" i="2"/>
  <c r="BG30" i="2" l="1"/>
  <c r="BP30" i="2" s="1"/>
  <c r="BG31" i="2"/>
  <c r="BB20" i="2"/>
  <c r="BA20" i="2"/>
  <c r="BO29" i="2"/>
  <c r="BB29" i="2"/>
  <c r="BA29" i="2"/>
  <c r="BA17" i="2"/>
  <c r="BB17" i="2"/>
  <c r="BO25" i="2"/>
  <c r="BA25" i="2"/>
  <c r="BB25" i="2"/>
  <c r="BA24" i="2"/>
  <c r="BB24" i="2"/>
  <c r="BO21" i="2"/>
  <c r="BB21" i="2"/>
  <c r="BA21" i="2"/>
  <c r="BO16" i="2"/>
  <c r="BA16" i="2"/>
  <c r="BB16" i="2"/>
  <c r="BO18" i="2"/>
  <c r="BB18" i="2"/>
  <c r="BA18" i="2"/>
  <c r="BA19" i="2"/>
  <c r="BB19" i="2"/>
  <c r="BB22" i="2"/>
  <c r="BA22" i="2"/>
  <c r="BB23" i="2"/>
  <c r="BA23" i="2"/>
  <c r="BO23" i="2"/>
  <c r="BO26" i="2"/>
  <c r="BA26" i="2"/>
  <c r="BB26" i="2"/>
  <c r="BA27" i="2"/>
  <c r="BB27" i="2"/>
  <c r="BB15" i="2"/>
  <c r="BA15" i="2"/>
  <c r="BO15" i="2"/>
  <c r="BO14" i="2"/>
  <c r="BA14" i="2"/>
  <c r="BB14" i="2"/>
  <c r="BA28" i="2"/>
  <c r="BB28" i="2"/>
  <c r="BO20" i="2"/>
  <c r="BO19" i="2"/>
  <c r="BO27" i="2"/>
  <c r="BO17" i="2"/>
  <c r="BO28" i="2"/>
  <c r="BO22" i="2"/>
  <c r="BO24" i="2"/>
  <c r="A3" i="4"/>
  <c r="J3" i="4"/>
  <c r="I3" i="4"/>
  <c r="G3" i="4"/>
  <c r="F3" i="4"/>
  <c r="E3" i="4"/>
  <c r="D3" i="4"/>
  <c r="C3" i="4"/>
  <c r="B3" i="4"/>
  <c r="BE22" i="2"/>
  <c r="H3" i="4"/>
  <c r="BK29" i="2"/>
  <c r="BK28" i="2"/>
  <c r="BK15" i="2"/>
  <c r="BK25" i="2"/>
  <c r="BK24" i="2"/>
  <c r="BK23" i="2"/>
  <c r="BK21" i="2"/>
  <c r="BK19" i="2"/>
  <c r="BK17" i="2"/>
  <c r="BI29" i="2"/>
  <c r="BI28" i="2"/>
  <c r="BI20" i="2"/>
  <c r="BQ30" i="2" l="1"/>
  <c r="BI22" i="2"/>
  <c r="BI21" i="2"/>
  <c r="BF27" i="2"/>
  <c r="BI17" i="2"/>
  <c r="BF28" i="2"/>
  <c r="BI15" i="2"/>
  <c r="BK18" i="2"/>
  <c r="BK26" i="2"/>
  <c r="BF23" i="2"/>
  <c r="BF22" i="2"/>
  <c r="BG22" i="2" s="1"/>
  <c r="BF26" i="2"/>
  <c r="BE26" i="2"/>
  <c r="BF24" i="2"/>
  <c r="BE24" i="2"/>
  <c r="BE29" i="2"/>
  <c r="BF29" i="2"/>
  <c r="BE25" i="2"/>
  <c r="BF25" i="2"/>
  <c r="BK20" i="2"/>
  <c r="BI16" i="2"/>
  <c r="BE23" i="2"/>
  <c r="BE27" i="2"/>
  <c r="BK22" i="2"/>
  <c r="BE28" i="2"/>
  <c r="BK16" i="2"/>
  <c r="BK27" i="2"/>
  <c r="BI23" i="2"/>
  <c r="BI24" i="2"/>
  <c r="BI25" i="2"/>
  <c r="BI27" i="2"/>
  <c r="BI26" i="2"/>
  <c r="BI18" i="2"/>
  <c r="BI19" i="2"/>
  <c r="BR30" i="2" l="1"/>
  <c r="BP22" i="2"/>
  <c r="BQ22" i="2" s="1"/>
  <c r="BR22" i="2" s="1"/>
  <c r="BG24" i="2"/>
  <c r="BP24" i="2" s="1"/>
  <c r="BQ24" i="2" s="1"/>
  <c r="BR24" i="2" s="1"/>
  <c r="BG27" i="2"/>
  <c r="BG28" i="2"/>
  <c r="BG23" i="2"/>
  <c r="BF21" i="2"/>
  <c r="BE21" i="2"/>
  <c r="BG21" i="2" s="1"/>
  <c r="BG25" i="2"/>
  <c r="BG26" i="2"/>
  <c r="BG29" i="2"/>
  <c r="BF20" i="2"/>
  <c r="BE20" i="2"/>
  <c r="BF19" i="2"/>
  <c r="BE19" i="2"/>
  <c r="BF18" i="2"/>
  <c r="BE18" i="2"/>
  <c r="BF17" i="2"/>
  <c r="BE17" i="2"/>
  <c r="BF16" i="2"/>
  <c r="BE16" i="2"/>
  <c r="BF15" i="2"/>
  <c r="BE15" i="2"/>
  <c r="BP23" i="2" l="1"/>
  <c r="BQ23" i="2" s="1"/>
  <c r="BR23" i="2" s="1"/>
  <c r="BP28" i="2"/>
  <c r="BQ28" i="2" s="1"/>
  <c r="BR28" i="2" s="1"/>
  <c r="BP21" i="2"/>
  <c r="BQ21" i="2" s="1"/>
  <c r="BR21" i="2" s="1"/>
  <c r="BP27" i="2"/>
  <c r="BQ27" i="2" s="1"/>
  <c r="BR27" i="2" s="1"/>
  <c r="BP25" i="2"/>
  <c r="BQ25" i="2" s="1"/>
  <c r="BR25" i="2" s="1"/>
  <c r="BP29" i="2"/>
  <c r="BQ29" i="2" s="1"/>
  <c r="BR29" i="2" s="1"/>
  <c r="BP26" i="2"/>
  <c r="BQ26" i="2" s="1"/>
  <c r="BR26" i="2" s="1"/>
  <c r="BG18" i="2"/>
  <c r="BG16" i="2"/>
  <c r="BG20" i="2"/>
  <c r="BG15" i="2"/>
  <c r="BG17" i="2"/>
  <c r="BG19" i="2"/>
  <c r="BK14" i="2"/>
  <c r="BI14" i="2"/>
  <c r="BP18" i="2" l="1"/>
  <c r="BQ18" i="2" s="1"/>
  <c r="BR18" i="2" s="1"/>
  <c r="BP19" i="2"/>
  <c r="BQ19" i="2" s="1"/>
  <c r="BR19" i="2" s="1"/>
  <c r="BP17" i="2"/>
  <c r="BQ17" i="2" s="1"/>
  <c r="BR17" i="2" s="1"/>
  <c r="BP15" i="2"/>
  <c r="BQ15" i="2" s="1"/>
  <c r="BR15" i="2" s="1"/>
  <c r="BP16" i="2"/>
  <c r="BQ16" i="2" s="1"/>
  <c r="BR16" i="2" s="1"/>
  <c r="BP20" i="2"/>
  <c r="BQ20" i="2" s="1"/>
  <c r="BR20" i="2" s="1"/>
  <c r="AT33" i="2"/>
  <c r="BE14" i="2" l="1"/>
  <c r="BF14" i="2"/>
  <c r="BG14" i="2" l="1"/>
  <c r="A15" i="2"/>
  <c r="BP14" i="2" l="1"/>
  <c r="A16" i="2"/>
  <c r="BQ14" i="2" l="1"/>
  <c r="BR14" i="2" l="1"/>
  <c r="BK31" i="2" l="1"/>
  <c r="BP31" i="2" s="1"/>
  <c r="BQ31" i="2" l="1"/>
  <c r="BP32" i="2"/>
  <c r="C6" i="2" s="1"/>
  <c r="C7" i="2" s="1"/>
  <c r="BR31" i="2"/>
  <c r="BR32" i="2" s="1"/>
  <c r="C9" i="2" s="1"/>
  <c r="BQ32" i="2"/>
  <c r="C8" i="2" s="1"/>
</calcChain>
</file>

<file path=xl/sharedStrings.xml><?xml version="1.0" encoding="utf-8"?>
<sst xmlns="http://schemas.openxmlformats.org/spreadsheetml/2006/main" count="566" uniqueCount="145">
  <si>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</si>
  <si>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</si>
  <si>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</si>
  <si>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</si>
  <si>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</si>
  <si>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</si>
  <si>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</si>
  <si>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</si>
  <si>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</si>
  <si>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</si>
  <si>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</si>
  <si>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</si>
  <si>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</si>
  <si>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</si>
  <si>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</si>
  <si>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</si>
  <si>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</si>
  <si>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</si>
  <si>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</si>
  <si>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</si>
  <si>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</si>
  <si>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</si>
  <si>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</si>
  <si>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</si>
  <si>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</si>
  <si>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</si>
  <si>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</si>
  <si>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</si>
  <si>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</si>
  <si>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</si>
  <si>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</si>
  <si>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</si>
  <si>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</si>
  <si>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</si>
  <si>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</si>
  <si>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</si>
  <si>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</si>
  <si>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</si>
  <si>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</si>
  <si>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</si>
  <si>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</si>
  <si>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</si>
  <si>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</si>
  <si>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</si>
  <si>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</si>
  <si>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</si>
  <si>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</si>
  <si>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</si>
  <si>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</si>
  <si>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</si>
  <si>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</si>
  <si>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</si>
  <si>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</si>
  <si>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</si>
  <si>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</si>
  <si>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</si>
  <si>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</si>
  <si>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</si>
  <si>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</si>
  <si>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</si>
  <si>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</si>
  <si>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</si>
  <si>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</si>
  <si>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VAT [23 %]</t>
  </si>
  <si>
    <t>W-3.9</t>
  </si>
  <si>
    <t>Miasto i Gmina Olsztyn</t>
  </si>
  <si>
    <t>42-256</t>
  </si>
  <si>
    <t>Olsztyn</t>
  </si>
  <si>
    <t>Piłsudskiego</t>
  </si>
  <si>
    <t>Szkoła Podstawowa w Olsztynie</t>
  </si>
  <si>
    <t xml:space="preserve">Kuhna </t>
  </si>
  <si>
    <t>Gminne Przedszkole w Olsztynie</t>
  </si>
  <si>
    <t xml:space="preserve">Napoleona </t>
  </si>
  <si>
    <t>Szkoła Podstawowa w Kusiętach</t>
  </si>
  <si>
    <t>Kusięta</t>
  </si>
  <si>
    <t>Gminny Ośrodek Sportu i Rekreacji w Olsztynie</t>
  </si>
  <si>
    <t xml:space="preserve">Zielona </t>
  </si>
  <si>
    <t>Gminny Ośrodek Pomocy Społecznej w Olsztynie</t>
  </si>
  <si>
    <t>Szkoła Podstawowa im. Jarosława Dąbrowskiego w Zrębicach</t>
  </si>
  <si>
    <t>Zrębice</t>
  </si>
  <si>
    <t>Główna</t>
  </si>
  <si>
    <t xml:space="preserve">Szkoła Podstawowa w Biskupicach </t>
  </si>
  <si>
    <t>Biskupice</t>
  </si>
  <si>
    <t>Szkolna</t>
  </si>
  <si>
    <t>Gminny Ośrodek Kultury</t>
  </si>
  <si>
    <t>PGNiG Obrót Detaliczny sp. z o.o.</t>
  </si>
  <si>
    <t>PSG</t>
  </si>
  <si>
    <t>8018590365500000026593</t>
  </si>
  <si>
    <t>Zielona</t>
  </si>
  <si>
    <t>8018590365500008362372</t>
  </si>
  <si>
    <t>Gmina Olsztyn</t>
  </si>
  <si>
    <t>Przymiłowice</t>
  </si>
  <si>
    <t>Zamkowa</t>
  </si>
  <si>
    <t>8018590365500007610689</t>
  </si>
  <si>
    <t>dz. 638/7, 638/5</t>
  </si>
  <si>
    <t>8018590365500018509712</t>
  </si>
  <si>
    <t>8018590365500007188720</t>
  </si>
  <si>
    <t>8018590365500007099903</t>
  </si>
  <si>
    <t>8018590365500007903392</t>
  </si>
  <si>
    <t>8018590365500019631603</t>
  </si>
  <si>
    <t>8018590365500007493374</t>
  </si>
  <si>
    <t>8018590365500007859804</t>
  </si>
  <si>
    <t>8018590365500007670461</t>
  </si>
  <si>
    <t>Skrajnica Szczytowa dz. 211 (Dom Ludowy)</t>
  </si>
  <si>
    <t>Skrajnica</t>
  </si>
  <si>
    <t>Szczytowa</t>
  </si>
  <si>
    <t>8018590365500019561276</t>
  </si>
  <si>
    <t>8018590365500007351155</t>
  </si>
  <si>
    <t>8018590365500006754797</t>
  </si>
  <si>
    <t>8018590365500007457635</t>
  </si>
  <si>
    <t>Zrębice Pierwsze</t>
  </si>
  <si>
    <t xml:space="preserve">Główna </t>
  </si>
  <si>
    <t>8018590365500007790305</t>
  </si>
  <si>
    <t>W-5.1_ZA</t>
  </si>
  <si>
    <t>W-4_ZA</t>
  </si>
  <si>
    <t>W-3.6_ZA</t>
  </si>
  <si>
    <t>W-2.1_ZA</t>
  </si>
  <si>
    <t>W-2.1</t>
  </si>
  <si>
    <t>W-3.6</t>
  </si>
  <si>
    <t>W-4</t>
  </si>
  <si>
    <t>W-5.1</t>
  </si>
  <si>
    <t>W-1.1</t>
  </si>
  <si>
    <t>Szacowane zuzycie w roku 2024.</t>
  </si>
  <si>
    <t xml:space="preserve">Termin wejścia umowy w życie </t>
  </si>
  <si>
    <t>Adresy poboru Paliwa gazowego</t>
  </si>
  <si>
    <t>Numer ID Miejsca odbioru gazu</t>
  </si>
  <si>
    <t xml:space="preserve">Cena jednostkowa opłaty dystrybucyjnej stałej netto [zł/mc] </t>
  </si>
  <si>
    <t xml:space="preserve">Wartość opłaty dystrybucyjnej stałej </t>
  </si>
  <si>
    <t>Cena jednostkowa opłaty dystrybucyjnej zmiennej netto  [zł/kWh]</t>
  </si>
  <si>
    <t xml:space="preserve">Wartość opłaty dystrybucyjnej zmiennej </t>
  </si>
  <si>
    <t>01.07.2025 godz. 06:00</t>
  </si>
  <si>
    <t>Turów</t>
  </si>
  <si>
    <t xml:space="preserve">Szkolna </t>
  </si>
  <si>
    <t>8018590365500042258143</t>
  </si>
  <si>
    <t>W-1.1_ZA</t>
  </si>
  <si>
    <t>8018590365500007383057</t>
  </si>
  <si>
    <t>Cena jednostkowa paliwa gazowego [zł/MWh]</t>
  </si>
  <si>
    <t>Abonament dla obiektu niechronionego [zł/mc]</t>
  </si>
  <si>
    <t>Cena jednostkowa paliwa gazowego dla obiektów objętych ochroną w grupach W-1 do W-4 [zł/MWh]</t>
  </si>
  <si>
    <t>Abonament dla obiektu chronionego [zł/mc]</t>
  </si>
  <si>
    <t>Cena jednostkowa paliwa gazowego dla obiektów objętych ochroną w grupach W-5 i W-6 [zł/MWh]</t>
  </si>
  <si>
    <t>`</t>
  </si>
  <si>
    <t>Instrukcja dla Wykonawcy:
W komórkach C3, C4 i C5  należy wpisać cenę jednostkową za 1 MWh przy uwzględnieniu obowiazującego prawa w dniu składania oferty.
W komórkach  E3-I3  należy wpisać wartości jednostkowe abonamentu dla obiektów niechronionych.  W komórkach E4-I4 należy wpisać koszt abonamentu w okresie trwania umowy dla obiektów chronionych i chronionych częściowo zgodnie z obowiązujacym prawem w dniu składania oferty.</t>
  </si>
  <si>
    <t>≤110</t>
  </si>
  <si>
    <t>Moc umowna [kWh/h]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</si>
</sst>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  <numFmt numFmtId="166" formatCode="_-[$€-2]\ * #,##0.00_-;\-[$€-2]\ * #,##0.00_-;_-[$€-2]\ * &quot;-&quot;??_-;_-@_-"/>
  </numFmts>
  <fonts count="13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9"/>
      <color rgb="FF000000"/>
      <name val="Arial1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Arial Nova Cond Light"/>
      <family val="2"/>
    </font>
    <font>
      <sz val="10"/>
      <name val="Arial Nova Cond Light"/>
      <family val="2"/>
    </font>
    <font>
      <b/>
      <sz val="10"/>
      <name val="Arial Nova Cond Light"/>
      <family val="2"/>
    </font>
    <font>
      <sz val="10"/>
      <color indexed="8"/>
      <name val="Arial Nova Cond Light"/>
      <family val="2"/>
    </font>
    <font>
      <sz val="9"/>
      <name val="Arial Nova Cond Light"/>
      <family val="2"/>
    </font>
    <font>
      <sz val="9"/>
      <color rgb="FF000000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justify" vertical="center"/>
    </xf>
    <xf numFmtId="0" fontId="4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/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/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8" borderId="1" xfId="0" applyFont="1" applyFill="1" applyBorder="1"/>
    <xf numFmtId="2" fontId="8" fillId="8" borderId="1" xfId="0" applyNumberFormat="1" applyFont="1" applyFill="1" applyBorder="1"/>
    <xf numFmtId="44" fontId="8" fillId="8" borderId="1" xfId="5" applyFont="1" applyFill="1" applyBorder="1" applyAlignment="1">
      <alignment horizontal="center" wrapText="1"/>
    </xf>
    <xf numFmtId="0" fontId="8" fillId="7" borderId="1" xfId="0" applyFont="1" applyFill="1" applyBorder="1" applyAlignment="1">
      <alignment wrapText="1"/>
    </xf>
    <xf numFmtId="2" fontId="8" fillId="11" borderId="1" xfId="0" applyNumberFormat="1" applyFont="1" applyFill="1" applyBorder="1"/>
    <xf numFmtId="44" fontId="8" fillId="7" borderId="1" xfId="5" applyFont="1" applyFill="1" applyBorder="1" applyAlignment="1">
      <alignment horizontal="center" wrapText="1"/>
    </xf>
    <xf numFmtId="2" fontId="8" fillId="11" borderId="2" xfId="0" applyNumberFormat="1" applyFont="1" applyFill="1" applyBorder="1"/>
    <xf numFmtId="44" fontId="8" fillId="0" borderId="0" xfId="5" applyFont="1" applyFill="1" applyBorder="1" applyAlignment="1">
      <alignment horizontal="center" wrapText="1"/>
    </xf>
    <xf numFmtId="44" fontId="8" fillId="0" borderId="0" xfId="5" applyFont="1" applyFill="1" applyBorder="1"/>
    <xf numFmtId="44" fontId="8" fillId="0" borderId="0" xfId="5" applyFont="1" applyFill="1" applyBorder="1" applyAlignment="1">
      <alignment horizontal="center"/>
    </xf>
    <xf numFmtId="44" fontId="7" fillId="0" borderId="0" xfId="5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49" fontId="7" fillId="0" borderId="1" xfId="0" applyNumberFormat="1" applyFont="1" applyBorder="1"/>
    <xf numFmtId="0" fontId="11" fillId="5" borderId="1" xfId="0" applyFont="1" applyFill="1" applyBorder="1" applyAlignment="1">
      <alignment horizontal="right" vertical="center"/>
    </xf>
    <xf numFmtId="1" fontId="7" fillId="0" borderId="1" xfId="0" applyNumberFormat="1" applyFont="1" applyBorder="1"/>
    <xf numFmtId="165" fontId="7" fillId="0" borderId="1" xfId="0" applyNumberFormat="1" applyFont="1" applyBorder="1"/>
    <xf numFmtId="44" fontId="8" fillId="0" borderId="1" xfId="5" applyFont="1" applyFill="1" applyBorder="1"/>
    <xf numFmtId="44" fontId="7" fillId="0" borderId="1" xfId="5" applyFont="1" applyFill="1" applyBorder="1"/>
    <xf numFmtId="44" fontId="7" fillId="0" borderId="1" xfId="0" applyNumberFormat="1" applyFont="1" applyBorder="1"/>
    <xf numFmtId="0" fontId="11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right"/>
    </xf>
    <xf numFmtId="4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vertical="center"/>
    </xf>
    <xf numFmtId="49" fontId="8" fillId="0" borderId="1" xfId="0" applyNumberFormat="1" applyFont="1" applyBorder="1"/>
    <xf numFmtId="0" fontId="11" fillId="0" borderId="1" xfId="0" applyFont="1" applyBorder="1" applyAlignment="1">
      <alignment horizontal="center"/>
    </xf>
    <xf numFmtId="2" fontId="7" fillId="0" borderId="1" xfId="0" applyNumberFormat="1" applyFont="1" applyBorder="1"/>
    <xf numFmtId="44" fontId="8" fillId="10" borderId="1" xfId="5" applyFont="1" applyFill="1" applyBorder="1" applyAlignment="1">
      <alignment horizontal="right"/>
    </xf>
    <xf numFmtId="8" fontId="8" fillId="10" borderId="1" xfId="5" applyNumberFormat="1" applyFont="1" applyFill="1" applyBorder="1" applyAlignment="1">
      <alignment horizontal="right"/>
    </xf>
    <xf numFmtId="44" fontId="8" fillId="4" borderId="1" xfId="5" applyFont="1" applyFill="1" applyBorder="1" applyAlignment="1">
      <alignment horizontal="right"/>
    </xf>
    <xf numFmtId="8" fontId="8" fillId="4" borderId="1" xfId="5" applyNumberFormat="1" applyFont="1" applyFill="1" applyBorder="1" applyAlignment="1">
      <alignment horizontal="right"/>
    </xf>
    <xf numFmtId="8" fontId="11" fillId="5" borderId="1" xfId="0" applyNumberFormat="1" applyFont="1" applyFill="1" applyBorder="1" applyAlignment="1">
      <alignment horizontal="right" vertical="center"/>
    </xf>
    <xf numFmtId="44" fontId="11" fillId="5" borderId="1" xfId="0" applyNumberFormat="1" applyFont="1" applyFill="1" applyBorder="1" applyAlignment="1">
      <alignment horizontal="right"/>
    </xf>
    <xf numFmtId="44" fontId="9" fillId="0" borderId="1" xfId="5" applyFont="1" applyBorder="1"/>
    <xf numFmtId="0" fontId="9" fillId="0" borderId="1" xfId="0" applyFont="1" applyBorder="1"/>
    <xf numFmtId="166" fontId="9" fillId="0" borderId="0" xfId="0" applyNumberFormat="1" applyFont="1"/>
    <xf numFmtId="166" fontId="9" fillId="0" borderId="1" xfId="5" applyNumberFormat="1" applyFont="1" applyBorder="1"/>
    <xf numFmtId="0" fontId="12" fillId="0" borderId="1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ysk%20A%202023.03.04\A\Olsztyn\2024%20na%202025\GAZ\Za&#322;&#261;czniki%20edytowalne\Za&#322;&#261;czniki%20edytowalne\Za&#322;&#261;czniki%20edytowalne%20pg%20MiG%20Olsztyn\Za&#322;&#261;cznik%20nr%201a%20do%20SWZ%20-%20wykaz%20punkt&#243;w%20poboru%20gazu%20Gmina%20Olsztyn%20na%202025.xlsx" TargetMode="External"/><Relationship Id="rId1" Type="http://schemas.openxmlformats.org/officeDocument/2006/relationships/externalLinkPath" Target="/Dysk%20A%202023.03.04/A/Olsztyn/2024%20na%202025/GAZ/Za&#322;&#261;czniki%20edytowalne/Za&#322;&#261;czniki%20edytowalne/Za&#322;&#261;czniki%20edytowalne%20pg%20MiG%20Olsztyn/Za&#322;&#261;cznik%20nr%201a%20do%20SWZ%20-%20wykaz%20punkt&#243;w%20poboru%20gazu%20Gmina%20Olsztyn%20n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kaz ppg - kalkulator "/>
      <sheetName val="Ceny dystrybucji"/>
      <sheetName val="wykaz ppe "/>
      <sheetName val="wykaz do akcyzy"/>
    </sheetNames>
    <sheetDataSet>
      <sheetData sheetId="0">
        <row r="13">
          <cell r="A13">
            <v>1</v>
          </cell>
          <cell r="Y13" t="str">
            <v>42-256</v>
          </cell>
          <cell r="AA13" t="str">
            <v>Olsztyn</v>
          </cell>
          <cell r="AB13" t="str">
            <v xml:space="preserve">Kuhna </v>
          </cell>
          <cell r="AC13">
            <v>18</v>
          </cell>
          <cell r="AE13" t="str">
            <v>8018590365500000026593</v>
          </cell>
        </row>
        <row r="14">
          <cell r="A14">
            <v>2</v>
          </cell>
          <cell r="Y14" t="str">
            <v>42-256</v>
          </cell>
          <cell r="AA14" t="str">
            <v>Olsztyn</v>
          </cell>
          <cell r="AB14" t="str">
            <v>Zielona</v>
          </cell>
          <cell r="AC14">
            <v>66</v>
          </cell>
          <cell r="AE14" t="str">
            <v>8018590365500008362372</v>
          </cell>
        </row>
        <row r="15">
          <cell r="A15">
            <v>3</v>
          </cell>
          <cell r="Y15" t="str">
            <v>42-256</v>
          </cell>
          <cell r="AA15" t="str">
            <v>Przymiłowice</v>
          </cell>
          <cell r="AB15" t="str">
            <v>Zamkowa</v>
          </cell>
          <cell r="AC15">
            <v>118</v>
          </cell>
          <cell r="AE15" t="str">
            <v>8018590365500007610689</v>
          </cell>
        </row>
        <row r="16">
          <cell r="A16">
            <v>5</v>
          </cell>
          <cell r="Y16" t="str">
            <v>42-256</v>
          </cell>
          <cell r="AA16" t="str">
            <v>Kusięta</v>
          </cell>
          <cell r="AB16"/>
          <cell r="AC16" t="str">
            <v>dz. 638/7, 638/5</v>
          </cell>
          <cell r="AE16" t="str">
            <v>8018590365500018509712</v>
          </cell>
        </row>
        <row r="17">
          <cell r="A17">
            <v>4</v>
          </cell>
          <cell r="Y17" t="str">
            <v>42-256</v>
          </cell>
          <cell r="AA17" t="str">
            <v>Olsztyn</v>
          </cell>
          <cell r="AB17" t="str">
            <v>Piłsudskiego</v>
          </cell>
          <cell r="AC17">
            <v>10</v>
          </cell>
          <cell r="AE17" t="str">
            <v>8018590365500007188720</v>
          </cell>
        </row>
        <row r="18">
          <cell r="A18">
            <v>6</v>
          </cell>
          <cell r="Y18" t="str">
            <v>42-256</v>
          </cell>
          <cell r="AA18" t="str">
            <v>Olsztyn</v>
          </cell>
          <cell r="AB18" t="str">
            <v xml:space="preserve">Napoleona </v>
          </cell>
          <cell r="AC18">
            <v>22</v>
          </cell>
          <cell r="AE18" t="str">
            <v>8018590365500007099903</v>
          </cell>
        </row>
        <row r="19">
          <cell r="A19">
            <v>7</v>
          </cell>
          <cell r="Y19" t="str">
            <v>42-256</v>
          </cell>
          <cell r="AA19" t="str">
            <v>Kusięta</v>
          </cell>
          <cell r="AB19"/>
          <cell r="AC19">
            <v>208</v>
          </cell>
          <cell r="AE19" t="str">
            <v>8018590365500007903392</v>
          </cell>
        </row>
        <row r="20">
          <cell r="A20">
            <v>8</v>
          </cell>
          <cell r="Y20" t="str">
            <v>42-256</v>
          </cell>
          <cell r="AA20" t="str">
            <v>Zrębice</v>
          </cell>
          <cell r="AB20" t="str">
            <v>Główna</v>
          </cell>
          <cell r="AC20">
            <v>141</v>
          </cell>
          <cell r="AE20" t="str">
            <v>8018590365500019631603</v>
          </cell>
        </row>
        <row r="21">
          <cell r="A21">
            <v>9</v>
          </cell>
          <cell r="Y21" t="str">
            <v>42-256</v>
          </cell>
          <cell r="AA21" t="str">
            <v>Olsztyn</v>
          </cell>
          <cell r="AB21" t="str">
            <v xml:space="preserve">Zielona </v>
          </cell>
          <cell r="AC21">
            <v>66</v>
          </cell>
          <cell r="AE21" t="str">
            <v>8018590365500007493374</v>
          </cell>
        </row>
        <row r="22">
          <cell r="A22">
            <v>10</v>
          </cell>
          <cell r="Y22" t="str">
            <v>42-256</v>
          </cell>
          <cell r="AA22" t="str">
            <v>Olsztyn</v>
          </cell>
          <cell r="AB22" t="str">
            <v xml:space="preserve">Zielona </v>
          </cell>
          <cell r="AC22">
            <v>70</v>
          </cell>
          <cell r="AE22" t="str">
            <v>8018590365500007859804</v>
          </cell>
        </row>
        <row r="23">
          <cell r="A23">
            <v>11</v>
          </cell>
          <cell r="Y23" t="str">
            <v>42-256</v>
          </cell>
          <cell r="AA23" t="str">
            <v>Olsztyn</v>
          </cell>
          <cell r="AB23" t="str">
            <v xml:space="preserve">Kuhna </v>
          </cell>
          <cell r="AC23">
            <v>20</v>
          </cell>
          <cell r="AE23" t="str">
            <v>8018590365500007670461</v>
          </cell>
        </row>
        <row r="24">
          <cell r="A24">
            <v>12</v>
          </cell>
          <cell r="Y24" t="str">
            <v>42-256</v>
          </cell>
          <cell r="AA24" t="str">
            <v>Skrajnica</v>
          </cell>
          <cell r="AB24" t="str">
            <v>Szczytowa</v>
          </cell>
          <cell r="AC24">
            <v>41</v>
          </cell>
          <cell r="AE24" t="str">
            <v>8018590365500019561276</v>
          </cell>
        </row>
        <row r="25">
          <cell r="A25">
            <v>13</v>
          </cell>
          <cell r="Y25" t="str">
            <v>42-256</v>
          </cell>
          <cell r="AA25" t="str">
            <v>Zrębice</v>
          </cell>
          <cell r="AB25" t="str">
            <v>Główna</v>
          </cell>
          <cell r="AC25">
            <v>143</v>
          </cell>
          <cell r="AE25" t="str">
            <v>8018590365500007351155</v>
          </cell>
        </row>
        <row r="26">
          <cell r="A26">
            <v>14</v>
          </cell>
          <cell r="Y26" t="str">
            <v>42-256</v>
          </cell>
          <cell r="AA26" t="str">
            <v>Biskupice</v>
          </cell>
          <cell r="AB26" t="str">
            <v>Szkolna</v>
          </cell>
          <cell r="AC26">
            <v>4</v>
          </cell>
          <cell r="AE26" t="str">
            <v>8018590365500006754797</v>
          </cell>
        </row>
        <row r="27">
          <cell r="A27">
            <v>15</v>
          </cell>
          <cell r="Y27" t="str">
            <v>42-256</v>
          </cell>
          <cell r="AA27" t="str">
            <v>Olsztyn</v>
          </cell>
          <cell r="AB27" t="str">
            <v>Piłsudskiego</v>
          </cell>
          <cell r="AC27">
            <v>15</v>
          </cell>
          <cell r="AE27" t="str">
            <v>8018590365500007457635</v>
          </cell>
        </row>
        <row r="28">
          <cell r="A28">
            <v>16</v>
          </cell>
          <cell r="Y28" t="str">
            <v>42-256</v>
          </cell>
          <cell r="AA28" t="str">
            <v>Zrębice Pierwsze</v>
          </cell>
          <cell r="AB28" t="str">
            <v xml:space="preserve">Główna </v>
          </cell>
          <cell r="AC28">
            <v>139</v>
          </cell>
          <cell r="AE28" t="str">
            <v>8018590365500007790305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R33"/>
  <sheetViews>
    <sheetView tabSelected="1" topLeftCell="AM13" zoomScale="70" zoomScaleNormal="70" workbookViewId="0">
      <selection activeCell="AU35" sqref="AU35"/>
    </sheetView>
  </sheetViews>
  <sheetFormatPr defaultColWidth="9" defaultRowHeight="13"/>
  <cols>
    <col min="1" max="1" width="3" style="16" customWidth="1"/>
    <col min="2" max="2" width="61.33203125" style="16" customWidth="1"/>
    <col min="3" max="3" width="12.83203125" style="16" customWidth="1"/>
    <col min="4" max="4" width="12.33203125" style="16" customWidth="1"/>
    <col min="5" max="5" width="11.4140625" style="16" customWidth="1"/>
    <col min="6" max="6" width="12.58203125" style="16" customWidth="1"/>
    <col min="7" max="7" width="10.75" style="20" customWidth="1"/>
    <col min="8" max="8" width="9.08203125" style="16" customWidth="1"/>
    <col min="9" max="9" width="18.25" style="16" customWidth="1"/>
    <col min="10" max="10" width="23.5" style="16" customWidth="1"/>
    <col min="11" max="13" width="9" style="16"/>
    <col min="14" max="14" width="12.25" style="16" customWidth="1"/>
    <col min="15" max="15" width="5.25" style="20" customWidth="1"/>
    <col min="16" max="16" width="4.58203125" style="16" customWidth="1"/>
    <col min="17" max="17" width="33.75" style="16" customWidth="1"/>
    <col min="18" max="18" width="21.33203125" style="16" customWidth="1"/>
    <col min="19" max="20" width="7.83203125" style="16" customWidth="1"/>
    <col min="21" max="21" width="15.75" style="16" customWidth="1"/>
    <col min="22" max="23" width="11" style="16" customWidth="1"/>
    <col min="24" max="24" width="30.9140625" style="16" customWidth="1"/>
    <col min="25" max="25" width="6" style="16" customWidth="1"/>
    <col min="26" max="27" width="9" style="16"/>
    <col min="28" max="28" width="12.58203125" style="16" customWidth="1"/>
    <col min="29" max="29" width="5.33203125" style="20" customWidth="1"/>
    <col min="30" max="30" width="5.75" style="16" customWidth="1"/>
    <col min="31" max="31" width="23.75" style="16" customWidth="1"/>
    <col min="32" max="32" width="7.1640625" style="16" customWidth="1"/>
    <col min="33" max="42" width="9.4140625" style="16" customWidth="1"/>
    <col min="43" max="46" width="9" style="16"/>
    <col min="47" max="47" width="7.58203125" style="16" customWidth="1"/>
    <col min="48" max="50" width="9" style="16"/>
    <col min="51" max="51" width="12.33203125" style="16" customWidth="1"/>
    <col min="52" max="52" width="12.5" style="16" customWidth="1"/>
    <col min="53" max="54" width="9" style="16"/>
    <col min="55" max="55" width="12.08203125" style="16" customWidth="1"/>
    <col min="56" max="56" width="11.75" style="16" customWidth="1"/>
    <col min="57" max="57" width="12.25" style="16" customWidth="1"/>
    <col min="58" max="58" width="12.5" style="16" customWidth="1"/>
    <col min="59" max="59" width="13.83203125" style="16" customWidth="1"/>
    <col min="60" max="60" width="12.75" style="16" customWidth="1"/>
    <col min="61" max="61" width="12" style="16" customWidth="1"/>
    <col min="62" max="62" width="12.83203125" style="16" customWidth="1"/>
    <col min="63" max="63" width="13.5" style="16" customWidth="1"/>
    <col min="64" max="64" width="16.4140625" style="16" customWidth="1"/>
    <col min="65" max="66" width="14.08203125" style="16" customWidth="1"/>
    <col min="67" max="67" width="12.58203125" style="16" customWidth="1"/>
    <col min="68" max="68" width="13.4140625" style="16" customWidth="1"/>
    <col min="69" max="69" width="11.4140625" style="16" customWidth="1"/>
    <col min="70" max="70" width="12" style="16" customWidth="1"/>
    <col min="71" max="16384" width="9" style="16"/>
  </cols>
  <sheetData>
    <row r="2" spans="1:70">
      <c r="B2" s="17"/>
      <c r="C2" s="17"/>
      <c r="D2" s="18" t="s">
        <v>8</v>
      </c>
      <c r="E2" s="19" t="s">
        <v>121</v>
      </c>
      <c r="F2" s="19" t="s">
        <v>117</v>
      </c>
      <c r="G2" s="19" t="s">
        <v>118</v>
      </c>
      <c r="H2" s="19" t="s">
        <v>119</v>
      </c>
      <c r="I2" s="19" t="s">
        <v>120</v>
      </c>
      <c r="J2" s="17"/>
    </row>
    <row r="3" spans="1:70" ht="52">
      <c r="B3" s="21" t="s">
        <v>136</v>
      </c>
      <c r="C3" s="22"/>
      <c r="D3" s="23" t="s">
        <v>137</v>
      </c>
      <c r="E3" s="72"/>
      <c r="F3" s="72"/>
      <c r="G3" s="72"/>
      <c r="H3" s="73"/>
      <c r="I3" s="73"/>
      <c r="J3" s="30"/>
    </row>
    <row r="4" spans="1:70" ht="52">
      <c r="B4" s="24" t="s">
        <v>138</v>
      </c>
      <c r="C4" s="25"/>
      <c r="D4" s="26" t="s">
        <v>139</v>
      </c>
      <c r="E4" s="74"/>
      <c r="F4" s="74"/>
      <c r="G4" s="74"/>
      <c r="H4" s="75"/>
      <c r="I4" s="75"/>
      <c r="J4" s="29"/>
    </row>
    <row r="5" spans="1:70" ht="36" customHeight="1">
      <c r="B5" s="24" t="s">
        <v>140</v>
      </c>
      <c r="C5" s="27"/>
      <c r="D5" s="28"/>
      <c r="E5" s="29"/>
      <c r="F5" s="29"/>
      <c r="G5" s="30"/>
      <c r="H5" s="30"/>
      <c r="I5" s="29"/>
      <c r="J5" s="29"/>
      <c r="K5" s="31"/>
      <c r="L5" s="31"/>
      <c r="M5" s="31"/>
      <c r="N5" s="31"/>
    </row>
    <row r="6" spans="1:70" ht="15" customHeight="1">
      <c r="B6" s="79" t="s">
        <v>46</v>
      </c>
      <c r="C6" s="78">
        <f>BP32</f>
        <v>106046.88965000001</v>
      </c>
      <c r="D6" s="33">
        <v>4.6371000000000002</v>
      </c>
      <c r="E6" s="80"/>
      <c r="F6" s="33"/>
      <c r="G6" s="17"/>
      <c r="H6" s="17"/>
      <c r="I6" s="33"/>
      <c r="J6" s="33"/>
    </row>
    <row r="7" spans="1:70" ht="15" customHeight="1">
      <c r="B7" s="79" t="s">
        <v>46</v>
      </c>
      <c r="C7" s="81">
        <f>C6/D6</f>
        <v>22869.226380712083</v>
      </c>
      <c r="D7" s="33"/>
      <c r="E7" s="80"/>
      <c r="F7" s="33"/>
      <c r="G7" s="17"/>
      <c r="H7" s="17"/>
      <c r="I7" s="33"/>
      <c r="J7" s="33"/>
    </row>
    <row r="8" spans="1:70" ht="15" customHeight="1">
      <c r="A8" s="16" t="s">
        <v>141</v>
      </c>
      <c r="B8" s="79" t="s">
        <v>29</v>
      </c>
      <c r="C8" s="78">
        <f>BQ32</f>
        <v>24390.784619500002</v>
      </c>
      <c r="D8" s="33"/>
      <c r="E8" s="33"/>
      <c r="F8" s="33"/>
      <c r="G8" s="17"/>
      <c r="H8" s="17"/>
      <c r="I8" s="33"/>
      <c r="J8" s="33"/>
    </row>
    <row r="9" spans="1:70" ht="15" customHeight="1">
      <c r="B9" s="79" t="s">
        <v>47</v>
      </c>
      <c r="C9" s="78">
        <f>BR32</f>
        <v>130437.67426949998</v>
      </c>
      <c r="D9" s="33"/>
      <c r="E9" s="80"/>
      <c r="F9" s="33"/>
      <c r="G9" s="17"/>
      <c r="H9" s="17"/>
      <c r="I9" s="33"/>
      <c r="J9" s="33"/>
    </row>
    <row r="10" spans="1:70" ht="78" customHeight="1">
      <c r="B10" s="85" t="s">
        <v>142</v>
      </c>
      <c r="C10" s="86"/>
      <c r="D10" s="86"/>
      <c r="E10" s="86"/>
      <c r="F10" s="86"/>
      <c r="G10" s="86"/>
      <c r="H10" s="86"/>
      <c r="I10" s="86"/>
    </row>
    <row r="12" spans="1:70">
      <c r="A12" s="34"/>
      <c r="B12" s="88" t="s">
        <v>0</v>
      </c>
      <c r="C12" s="88"/>
      <c r="D12" s="88"/>
      <c r="E12" s="88"/>
      <c r="F12" s="88"/>
      <c r="G12" s="88"/>
      <c r="H12" s="88"/>
      <c r="I12" s="88"/>
      <c r="J12" s="87" t="s">
        <v>40</v>
      </c>
      <c r="K12" s="87"/>
      <c r="L12" s="87"/>
      <c r="M12" s="87"/>
      <c r="N12" s="87"/>
      <c r="O12" s="87"/>
      <c r="P12" s="87"/>
      <c r="Q12" s="88" t="s">
        <v>43</v>
      </c>
      <c r="R12" s="88"/>
      <c r="S12" s="88"/>
      <c r="T12" s="88"/>
      <c r="U12" s="88"/>
      <c r="V12" s="88"/>
      <c r="W12" s="88"/>
      <c r="X12" s="87" t="s">
        <v>44</v>
      </c>
      <c r="Y12" s="87"/>
      <c r="Z12" s="87"/>
      <c r="AA12" s="87"/>
      <c r="AB12" s="87"/>
      <c r="AC12" s="87"/>
      <c r="AD12" s="87"/>
      <c r="AE12" s="87"/>
      <c r="AF12" s="87"/>
      <c r="AG12" s="87" t="s">
        <v>122</v>
      </c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3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</row>
    <row r="13" spans="1:70" ht="130">
      <c r="A13" s="34" t="s">
        <v>26</v>
      </c>
      <c r="B13" s="34" t="s">
        <v>0</v>
      </c>
      <c r="C13" s="34" t="s">
        <v>1</v>
      </c>
      <c r="D13" s="34" t="s">
        <v>2</v>
      </c>
      <c r="E13" s="34" t="s">
        <v>3</v>
      </c>
      <c r="F13" s="34" t="s">
        <v>4</v>
      </c>
      <c r="G13" s="35" t="s">
        <v>5</v>
      </c>
      <c r="H13" s="36" t="s">
        <v>6</v>
      </c>
      <c r="I13" s="36" t="s">
        <v>23</v>
      </c>
      <c r="J13" s="37" t="s">
        <v>39</v>
      </c>
      <c r="K13" s="37" t="s">
        <v>1</v>
      </c>
      <c r="L13" s="37" t="s">
        <v>2</v>
      </c>
      <c r="M13" s="37" t="s">
        <v>3</v>
      </c>
      <c r="N13" s="37" t="s">
        <v>4</v>
      </c>
      <c r="O13" s="38" t="s">
        <v>5</v>
      </c>
      <c r="P13" s="39" t="s">
        <v>6</v>
      </c>
      <c r="Q13" s="40" t="s">
        <v>21</v>
      </c>
      <c r="R13" s="41" t="s">
        <v>22</v>
      </c>
      <c r="S13" s="41" t="s">
        <v>38</v>
      </c>
      <c r="T13" s="41" t="s">
        <v>41</v>
      </c>
      <c r="U13" s="40" t="s">
        <v>123</v>
      </c>
      <c r="V13" s="40" t="s">
        <v>32</v>
      </c>
      <c r="W13" s="40" t="s">
        <v>33</v>
      </c>
      <c r="X13" s="42" t="s">
        <v>7</v>
      </c>
      <c r="Y13" s="42" t="s">
        <v>1</v>
      </c>
      <c r="Z13" s="42" t="s">
        <v>2</v>
      </c>
      <c r="AA13" s="42" t="s">
        <v>3</v>
      </c>
      <c r="AB13" s="42" t="s">
        <v>4</v>
      </c>
      <c r="AC13" s="43" t="s">
        <v>5</v>
      </c>
      <c r="AD13" s="44" t="s">
        <v>6</v>
      </c>
      <c r="AE13" s="42" t="s">
        <v>24</v>
      </c>
      <c r="AF13" s="42" t="s">
        <v>34</v>
      </c>
      <c r="AG13" s="45" t="s">
        <v>9</v>
      </c>
      <c r="AH13" s="45" t="s">
        <v>10</v>
      </c>
      <c r="AI13" s="45" t="s">
        <v>20</v>
      </c>
      <c r="AJ13" s="45" t="s">
        <v>11</v>
      </c>
      <c r="AK13" s="45" t="s">
        <v>12</v>
      </c>
      <c r="AL13" s="45" t="s">
        <v>13</v>
      </c>
      <c r="AM13" s="45" t="s">
        <v>14</v>
      </c>
      <c r="AN13" s="45" t="s">
        <v>15</v>
      </c>
      <c r="AO13" s="45" t="s">
        <v>16</v>
      </c>
      <c r="AP13" s="45" t="s">
        <v>17</v>
      </c>
      <c r="AQ13" s="45" t="s">
        <v>18</v>
      </c>
      <c r="AR13" s="45" t="s">
        <v>19</v>
      </c>
      <c r="AS13" s="45" t="s">
        <v>35</v>
      </c>
      <c r="AT13" s="45" t="s">
        <v>55</v>
      </c>
      <c r="AU13" s="44" t="s">
        <v>8</v>
      </c>
      <c r="AV13" s="46" t="s">
        <v>144</v>
      </c>
      <c r="AW13" s="47" t="s">
        <v>36</v>
      </c>
      <c r="AX13" s="47" t="s">
        <v>45</v>
      </c>
      <c r="AY13" s="47" t="s">
        <v>48</v>
      </c>
      <c r="AZ13" s="47" t="s">
        <v>49</v>
      </c>
      <c r="BA13" s="48" t="s">
        <v>50</v>
      </c>
      <c r="BB13" s="48" t="s">
        <v>51</v>
      </c>
      <c r="BC13" s="47" t="s">
        <v>52</v>
      </c>
      <c r="BD13" s="47" t="s">
        <v>53</v>
      </c>
      <c r="BE13" s="49" t="s">
        <v>60</v>
      </c>
      <c r="BF13" s="49" t="s">
        <v>61</v>
      </c>
      <c r="BG13" s="49" t="s">
        <v>62</v>
      </c>
      <c r="BH13" s="47" t="s">
        <v>57</v>
      </c>
      <c r="BI13" s="49" t="s">
        <v>58</v>
      </c>
      <c r="BJ13" s="47" t="s">
        <v>56</v>
      </c>
      <c r="BK13" s="49" t="s">
        <v>59</v>
      </c>
      <c r="BL13" s="47" t="s">
        <v>126</v>
      </c>
      <c r="BM13" s="50" t="s">
        <v>127</v>
      </c>
      <c r="BN13" s="47" t="s">
        <v>128</v>
      </c>
      <c r="BO13" s="50" t="s">
        <v>129</v>
      </c>
      <c r="BP13" s="47" t="s">
        <v>27</v>
      </c>
      <c r="BQ13" s="51" t="s">
        <v>63</v>
      </c>
      <c r="BR13" s="52" t="s">
        <v>28</v>
      </c>
    </row>
    <row r="14" spans="1:70" ht="13.5" customHeight="1">
      <c r="A14" s="34">
        <v>1</v>
      </c>
      <c r="B14" s="53" t="s">
        <v>65</v>
      </c>
      <c r="C14" s="53" t="s">
        <v>66</v>
      </c>
      <c r="D14" s="53" t="s">
        <v>67</v>
      </c>
      <c r="E14" s="53" t="s">
        <v>67</v>
      </c>
      <c r="F14" s="54" t="s">
        <v>68</v>
      </c>
      <c r="G14" s="55">
        <v>10</v>
      </c>
      <c r="H14" s="55"/>
      <c r="I14" s="54">
        <v>9492190518</v>
      </c>
      <c r="J14" s="55" t="s">
        <v>69</v>
      </c>
      <c r="K14" s="53" t="s">
        <v>66</v>
      </c>
      <c r="L14" s="53" t="s">
        <v>67</v>
      </c>
      <c r="M14" s="55" t="s">
        <v>67</v>
      </c>
      <c r="N14" s="53" t="s">
        <v>70</v>
      </c>
      <c r="O14" s="55">
        <v>18</v>
      </c>
      <c r="P14" s="34"/>
      <c r="Q14" s="34" t="s">
        <v>85</v>
      </c>
      <c r="R14" s="56" t="s">
        <v>86</v>
      </c>
      <c r="S14" s="34" t="s">
        <v>25</v>
      </c>
      <c r="T14" s="34" t="s">
        <v>54</v>
      </c>
      <c r="U14" s="34" t="s">
        <v>130</v>
      </c>
      <c r="V14" s="34" t="s">
        <v>37</v>
      </c>
      <c r="W14" s="34" t="s">
        <v>42</v>
      </c>
      <c r="X14" s="55" t="s">
        <v>69</v>
      </c>
      <c r="Y14" s="53" t="s">
        <v>66</v>
      </c>
      <c r="Z14" s="53" t="s">
        <v>67</v>
      </c>
      <c r="AA14" s="55" t="s">
        <v>67</v>
      </c>
      <c r="AB14" s="53" t="s">
        <v>70</v>
      </c>
      <c r="AC14" s="55">
        <v>18</v>
      </c>
      <c r="AD14" s="55"/>
      <c r="AE14" s="32" t="s">
        <v>87</v>
      </c>
      <c r="AF14" s="56"/>
      <c r="AG14" s="55">
        <v>42861</v>
      </c>
      <c r="AH14" s="55">
        <v>20530</v>
      </c>
      <c r="AI14" s="55">
        <v>19433</v>
      </c>
      <c r="AJ14" s="55">
        <v>11569</v>
      </c>
      <c r="AK14" s="55">
        <v>3750</v>
      </c>
      <c r="AL14" s="55">
        <v>2789</v>
      </c>
      <c r="AM14" s="55">
        <v>1107</v>
      </c>
      <c r="AN14" s="55">
        <v>1086</v>
      </c>
      <c r="AO14" s="55">
        <v>395</v>
      </c>
      <c r="AP14" s="55">
        <v>10333</v>
      </c>
      <c r="AQ14" s="55">
        <v>31137</v>
      </c>
      <c r="AR14" s="55">
        <v>35843</v>
      </c>
      <c r="AS14" s="34">
        <f>SUM(AG14:AR14)</f>
        <v>180833</v>
      </c>
      <c r="AT14" s="34">
        <f t="shared" ref="AT14:AT29" si="0">SUM(AG14:AR14)</f>
        <v>180833</v>
      </c>
      <c r="AU14" s="57" t="s">
        <v>113</v>
      </c>
      <c r="AV14" s="55">
        <v>154</v>
      </c>
      <c r="AW14" s="32">
        <v>8760</v>
      </c>
      <c r="AX14" s="34">
        <v>12</v>
      </c>
      <c r="AY14" s="71">
        <v>0</v>
      </c>
      <c r="AZ14" s="71">
        <v>100</v>
      </c>
      <c r="BA14" s="58">
        <f>AT14*AY14/100</f>
        <v>0</v>
      </c>
      <c r="BB14" s="58">
        <f>AT14*AZ14/100</f>
        <v>180833</v>
      </c>
      <c r="BC14" s="59">
        <f>C$3/1000</f>
        <v>0</v>
      </c>
      <c r="BD14" s="59">
        <f>C5/1000</f>
        <v>0</v>
      </c>
      <c r="BE14" s="60">
        <f>BA14*BC14</f>
        <v>0</v>
      </c>
      <c r="BF14" s="60">
        <f>BB14*BD14</f>
        <v>0</v>
      </c>
      <c r="BG14" s="60">
        <f>SUM(BE14:BF14)</f>
        <v>0</v>
      </c>
      <c r="BH14" s="76">
        <f>I3</f>
        <v>0</v>
      </c>
      <c r="BI14" s="61">
        <f>BH14*AX14*AY14/100</f>
        <v>0</v>
      </c>
      <c r="BJ14" s="76">
        <f>I3</f>
        <v>0</v>
      </c>
      <c r="BK14" s="61">
        <f>BJ14*AX14*AZ14/100</f>
        <v>0</v>
      </c>
      <c r="BL14" s="57">
        <f>Ceny!B7</f>
        <v>9.8899999999999995E-3</v>
      </c>
      <c r="BM14" s="61">
        <f>BL14*AW14*AV14</f>
        <v>13342.005599999999</v>
      </c>
      <c r="BN14" s="57">
        <f>Ceny!C7</f>
        <v>2.7629999999999998E-2</v>
      </c>
      <c r="BO14" s="61">
        <f>BN14*AT14</f>
        <v>4996.41579</v>
      </c>
      <c r="BP14" s="62">
        <f>BG14+BI14+BK14+BM14+BO14</f>
        <v>18338.42139</v>
      </c>
      <c r="BQ14" s="62">
        <f>BP14*0.23</f>
        <v>4217.8369197000002</v>
      </c>
      <c r="BR14" s="62">
        <f>BQ14+BP14</f>
        <v>22556.258309699999</v>
      </c>
    </row>
    <row r="15" spans="1:70" ht="13.5" customHeight="1">
      <c r="A15" s="34">
        <f>A14+1</f>
        <v>2</v>
      </c>
      <c r="B15" s="53" t="s">
        <v>65</v>
      </c>
      <c r="C15" s="53" t="s">
        <v>66</v>
      </c>
      <c r="D15" s="53" t="s">
        <v>67</v>
      </c>
      <c r="E15" s="53" t="s">
        <v>67</v>
      </c>
      <c r="F15" s="54" t="s">
        <v>68</v>
      </c>
      <c r="G15" s="55">
        <v>10</v>
      </c>
      <c r="H15" s="55"/>
      <c r="I15" s="54">
        <v>9492190518</v>
      </c>
      <c r="J15" s="55" t="s">
        <v>69</v>
      </c>
      <c r="K15" s="53" t="s">
        <v>66</v>
      </c>
      <c r="L15" s="53" t="s">
        <v>67</v>
      </c>
      <c r="M15" s="55" t="s">
        <v>67</v>
      </c>
      <c r="N15" s="53" t="s">
        <v>70</v>
      </c>
      <c r="O15" s="55">
        <v>18</v>
      </c>
      <c r="P15" s="34"/>
      <c r="Q15" s="34" t="s">
        <v>85</v>
      </c>
      <c r="R15" s="56" t="s">
        <v>86</v>
      </c>
      <c r="S15" s="34" t="s">
        <v>25</v>
      </c>
      <c r="T15" s="34" t="s">
        <v>54</v>
      </c>
      <c r="U15" s="34" t="s">
        <v>130</v>
      </c>
      <c r="V15" s="34" t="s">
        <v>37</v>
      </c>
      <c r="W15" s="34" t="s">
        <v>42</v>
      </c>
      <c r="X15" s="55" t="s">
        <v>69</v>
      </c>
      <c r="Y15" s="53" t="s">
        <v>66</v>
      </c>
      <c r="Z15" s="53" t="s">
        <v>67</v>
      </c>
      <c r="AA15" s="55" t="s">
        <v>67</v>
      </c>
      <c r="AB15" s="53" t="s">
        <v>88</v>
      </c>
      <c r="AC15" s="55">
        <v>66</v>
      </c>
      <c r="AD15" s="55"/>
      <c r="AE15" s="32" t="s">
        <v>89</v>
      </c>
      <c r="AF15" s="56"/>
      <c r="AG15" s="55">
        <v>31980</v>
      </c>
      <c r="AH15" s="55">
        <v>17661</v>
      </c>
      <c r="AI15" s="55">
        <v>14215</v>
      </c>
      <c r="AJ15" s="55">
        <v>8773</v>
      </c>
      <c r="AK15" s="55">
        <v>0</v>
      </c>
      <c r="AL15" s="55">
        <v>91</v>
      </c>
      <c r="AM15" s="55">
        <v>364</v>
      </c>
      <c r="AN15" s="55">
        <v>316</v>
      </c>
      <c r="AO15" s="55">
        <v>0</v>
      </c>
      <c r="AP15" s="55">
        <v>11841</v>
      </c>
      <c r="AQ15" s="55">
        <v>20947</v>
      </c>
      <c r="AR15" s="55">
        <v>22717</v>
      </c>
      <c r="AS15" s="34">
        <f t="shared" ref="AS15:AS31" si="1">SUM(AG15:AR15)</f>
        <v>128905</v>
      </c>
      <c r="AT15" s="34">
        <f t="shared" si="0"/>
        <v>128905</v>
      </c>
      <c r="AU15" s="57" t="s">
        <v>114</v>
      </c>
      <c r="AV15" s="82" t="s">
        <v>143</v>
      </c>
      <c r="AW15" s="32">
        <v>8760</v>
      </c>
      <c r="AX15" s="34">
        <v>12</v>
      </c>
      <c r="AY15" s="71">
        <v>0</v>
      </c>
      <c r="AZ15" s="71">
        <v>100</v>
      </c>
      <c r="BA15" s="58">
        <f t="shared" ref="BA15:BA31" si="2">AT15*AY15/100</f>
        <v>0</v>
      </c>
      <c r="BB15" s="58">
        <f t="shared" ref="BB15:BB31" si="3">AT15*AZ15/100</f>
        <v>128905</v>
      </c>
      <c r="BC15" s="59">
        <f t="shared" ref="BC15:BC31" si="4">C$3/1000</f>
        <v>0</v>
      </c>
      <c r="BD15" s="59">
        <f>C$4/1000</f>
        <v>0</v>
      </c>
      <c r="BE15" s="60">
        <f t="shared" ref="BE15:BE29" si="5">BA15*BC15</f>
        <v>0</v>
      </c>
      <c r="BF15" s="60">
        <f t="shared" ref="BF15:BF29" si="6">BB15*BD15</f>
        <v>0</v>
      </c>
      <c r="BG15" s="60">
        <f t="shared" ref="BG15:BG29" si="7">SUM(BE15:BF15)</f>
        <v>0</v>
      </c>
      <c r="BH15" s="76">
        <f>H3</f>
        <v>0</v>
      </c>
      <c r="BI15" s="61">
        <f t="shared" ref="BI15:BI29" si="8">BH15*AX15*AY15/100</f>
        <v>0</v>
      </c>
      <c r="BJ15" s="76">
        <f>H3</f>
        <v>0</v>
      </c>
      <c r="BK15" s="61">
        <f t="shared" ref="BK15:BK29" si="9">BJ15*AX15*AZ15/100</f>
        <v>0</v>
      </c>
      <c r="BL15" s="57">
        <f>Ceny!B6</f>
        <v>266.81</v>
      </c>
      <c r="BM15" s="61">
        <f>BL15*AX15</f>
        <v>3201.7200000000003</v>
      </c>
      <c r="BN15" s="57">
        <f>Ceny!C6</f>
        <v>5.3990000000000003E-2</v>
      </c>
      <c r="BO15" s="61">
        <f t="shared" ref="BO15:BO29" si="10">BN15*AT15</f>
        <v>6959.5809500000005</v>
      </c>
      <c r="BP15" s="62">
        <f t="shared" ref="BP15:BP29" si="11">BG15+BI15+BK15+BM15+BO15</f>
        <v>10161.300950000001</v>
      </c>
      <c r="BQ15" s="62">
        <f t="shared" ref="BQ15:BQ29" si="12">BP15*0.23</f>
        <v>2337.0992185000005</v>
      </c>
      <c r="BR15" s="62">
        <f t="shared" ref="BR15:BR29" si="13">BQ15+BP15</f>
        <v>12498.4001685</v>
      </c>
    </row>
    <row r="16" spans="1:70" ht="13.5" customHeight="1">
      <c r="A16" s="34">
        <f t="shared" ref="A16" si="14">A15+1</f>
        <v>3</v>
      </c>
      <c r="B16" s="53" t="s">
        <v>65</v>
      </c>
      <c r="C16" s="53" t="s">
        <v>66</v>
      </c>
      <c r="D16" s="53" t="s">
        <v>67</v>
      </c>
      <c r="E16" s="53" t="s">
        <v>67</v>
      </c>
      <c r="F16" s="54" t="s">
        <v>68</v>
      </c>
      <c r="G16" s="55">
        <v>10</v>
      </c>
      <c r="H16" s="55"/>
      <c r="I16" s="54">
        <v>9492190518</v>
      </c>
      <c r="J16" s="53" t="s">
        <v>65</v>
      </c>
      <c r="K16" s="53" t="s">
        <v>66</v>
      </c>
      <c r="L16" s="53" t="s">
        <v>67</v>
      </c>
      <c r="M16" s="53" t="s">
        <v>67</v>
      </c>
      <c r="N16" s="63" t="s">
        <v>68</v>
      </c>
      <c r="O16" s="55">
        <v>10</v>
      </c>
      <c r="P16" s="34"/>
      <c r="Q16" s="34" t="s">
        <v>85</v>
      </c>
      <c r="R16" s="56" t="s">
        <v>86</v>
      </c>
      <c r="S16" s="34" t="s">
        <v>25</v>
      </c>
      <c r="T16" s="34" t="s">
        <v>54</v>
      </c>
      <c r="U16" s="34" t="s">
        <v>130</v>
      </c>
      <c r="V16" s="34" t="s">
        <v>37</v>
      </c>
      <c r="W16" s="34" t="s">
        <v>42</v>
      </c>
      <c r="X16" s="55" t="s">
        <v>65</v>
      </c>
      <c r="Y16" s="53" t="s">
        <v>66</v>
      </c>
      <c r="Z16" s="53" t="s">
        <v>67</v>
      </c>
      <c r="AA16" s="55" t="s">
        <v>91</v>
      </c>
      <c r="AB16" s="55" t="s">
        <v>92</v>
      </c>
      <c r="AC16" s="55">
        <v>118</v>
      </c>
      <c r="AD16" s="55"/>
      <c r="AE16" s="32" t="s">
        <v>93</v>
      </c>
      <c r="AF16" s="56"/>
      <c r="AG16" s="55">
        <v>14087</v>
      </c>
      <c r="AH16" s="55">
        <v>11378</v>
      </c>
      <c r="AI16" s="55">
        <v>10439</v>
      </c>
      <c r="AJ16" s="55">
        <v>5449</v>
      </c>
      <c r="AK16" s="55">
        <v>3781</v>
      </c>
      <c r="AL16" s="55">
        <v>2021</v>
      </c>
      <c r="AM16" s="55"/>
      <c r="AN16" s="55"/>
      <c r="AO16" s="55">
        <v>2352</v>
      </c>
      <c r="AP16" s="55">
        <v>7631</v>
      </c>
      <c r="AQ16" s="55">
        <v>7812</v>
      </c>
      <c r="AR16" s="55">
        <v>21079</v>
      </c>
      <c r="AS16" s="34">
        <f t="shared" si="1"/>
        <v>86029</v>
      </c>
      <c r="AT16" s="34">
        <f t="shared" si="0"/>
        <v>86029</v>
      </c>
      <c r="AU16" s="64" t="s">
        <v>115</v>
      </c>
      <c r="AV16" s="82" t="s">
        <v>143</v>
      </c>
      <c r="AW16" s="32">
        <v>8760</v>
      </c>
      <c r="AX16" s="34">
        <v>12</v>
      </c>
      <c r="AY16" s="71">
        <v>66.17</v>
      </c>
      <c r="AZ16" s="71">
        <v>33.83</v>
      </c>
      <c r="BA16" s="58">
        <f t="shared" si="2"/>
        <v>56925.389299999995</v>
      </c>
      <c r="BB16" s="58">
        <f t="shared" si="3"/>
        <v>29103.610699999997</v>
      </c>
      <c r="BC16" s="59">
        <f t="shared" si="4"/>
        <v>0</v>
      </c>
      <c r="BD16" s="59">
        <f t="shared" ref="BD16:BD31" si="15">C$4/1000</f>
        <v>0</v>
      </c>
      <c r="BE16" s="60">
        <f t="shared" si="5"/>
        <v>0</v>
      </c>
      <c r="BF16" s="60">
        <f t="shared" si="6"/>
        <v>0</v>
      </c>
      <c r="BG16" s="60">
        <f t="shared" si="7"/>
        <v>0</v>
      </c>
      <c r="BH16" s="77">
        <f>G3</f>
        <v>0</v>
      </c>
      <c r="BI16" s="61">
        <f t="shared" si="8"/>
        <v>0</v>
      </c>
      <c r="BJ16" s="77">
        <f>G4</f>
        <v>0</v>
      </c>
      <c r="BK16" s="61">
        <f t="shared" si="9"/>
        <v>0</v>
      </c>
      <c r="BL16" s="64">
        <f>Ceny!B4</f>
        <v>37.82</v>
      </c>
      <c r="BM16" s="61">
        <f t="shared" ref="BM16:BM29" si="16">BL16*AX16</f>
        <v>453.84000000000003</v>
      </c>
      <c r="BN16" s="64">
        <f>Ceny!C4</f>
        <v>6.216E-2</v>
      </c>
      <c r="BO16" s="61">
        <f t="shared" si="10"/>
        <v>5347.5626400000001</v>
      </c>
      <c r="BP16" s="62">
        <f t="shared" si="11"/>
        <v>5801.4026400000002</v>
      </c>
      <c r="BQ16" s="62">
        <f t="shared" si="12"/>
        <v>1334.3226072000002</v>
      </c>
      <c r="BR16" s="62">
        <f t="shared" si="13"/>
        <v>7135.7252472</v>
      </c>
    </row>
    <row r="17" spans="1:70" ht="13.5" customHeight="1">
      <c r="A17" s="34">
        <v>5</v>
      </c>
      <c r="B17" s="53" t="s">
        <v>65</v>
      </c>
      <c r="C17" s="53" t="s">
        <v>66</v>
      </c>
      <c r="D17" s="53" t="s">
        <v>67</v>
      </c>
      <c r="E17" s="53" t="s">
        <v>67</v>
      </c>
      <c r="F17" s="54" t="s">
        <v>68</v>
      </c>
      <c r="G17" s="55">
        <v>10</v>
      </c>
      <c r="H17" s="55"/>
      <c r="I17" s="54">
        <v>9492190518</v>
      </c>
      <c r="J17" s="53" t="s">
        <v>65</v>
      </c>
      <c r="K17" s="53" t="s">
        <v>66</v>
      </c>
      <c r="L17" s="53" t="s">
        <v>67</v>
      </c>
      <c r="M17" s="53" t="s">
        <v>67</v>
      </c>
      <c r="N17" s="63" t="s">
        <v>68</v>
      </c>
      <c r="O17" s="55">
        <v>10</v>
      </c>
      <c r="P17" s="34"/>
      <c r="Q17" s="34" t="s">
        <v>85</v>
      </c>
      <c r="R17" s="56" t="s">
        <v>86</v>
      </c>
      <c r="S17" s="34" t="s">
        <v>25</v>
      </c>
      <c r="T17" s="34" t="s">
        <v>54</v>
      </c>
      <c r="U17" s="34" t="s">
        <v>130</v>
      </c>
      <c r="V17" s="34" t="s">
        <v>37</v>
      </c>
      <c r="W17" s="34" t="s">
        <v>42</v>
      </c>
      <c r="X17" s="55" t="s">
        <v>65</v>
      </c>
      <c r="Y17" s="53" t="s">
        <v>66</v>
      </c>
      <c r="Z17" s="53" t="s">
        <v>67</v>
      </c>
      <c r="AA17" s="55" t="s">
        <v>74</v>
      </c>
      <c r="AB17" s="55"/>
      <c r="AC17" s="55" t="s">
        <v>94</v>
      </c>
      <c r="AD17" s="55"/>
      <c r="AE17" s="32" t="s">
        <v>95</v>
      </c>
      <c r="AF17" s="56"/>
      <c r="AG17" s="55">
        <v>8394</v>
      </c>
      <c r="AH17" s="55">
        <v>5486</v>
      </c>
      <c r="AI17" s="55">
        <v>2743</v>
      </c>
      <c r="AJ17" s="55">
        <v>2425</v>
      </c>
      <c r="AK17" s="55">
        <v>88</v>
      </c>
      <c r="AL17" s="55">
        <v>154</v>
      </c>
      <c r="AM17" s="55">
        <v>285</v>
      </c>
      <c r="AN17" s="55">
        <v>976</v>
      </c>
      <c r="AO17" s="55">
        <v>680</v>
      </c>
      <c r="AP17" s="55">
        <v>1032</v>
      </c>
      <c r="AQ17" s="55">
        <v>2348</v>
      </c>
      <c r="AR17" s="55">
        <v>7932</v>
      </c>
      <c r="AS17" s="34">
        <f t="shared" si="1"/>
        <v>32543</v>
      </c>
      <c r="AT17" s="34">
        <f t="shared" si="0"/>
        <v>32543</v>
      </c>
      <c r="AU17" s="66" t="str">
        <f>AU16</f>
        <v>W-3.6_ZA</v>
      </c>
      <c r="AV17" s="82" t="s">
        <v>143</v>
      </c>
      <c r="AW17" s="32">
        <v>8760</v>
      </c>
      <c r="AX17" s="34">
        <v>12</v>
      </c>
      <c r="AY17" s="71">
        <v>73.05</v>
      </c>
      <c r="AZ17" s="71">
        <v>26.95</v>
      </c>
      <c r="BA17" s="58">
        <f t="shared" si="2"/>
        <v>23772.661499999998</v>
      </c>
      <c r="BB17" s="58">
        <f t="shared" si="3"/>
        <v>8770.3384999999998</v>
      </c>
      <c r="BC17" s="59">
        <f t="shared" si="4"/>
        <v>0</v>
      </c>
      <c r="BD17" s="59">
        <f t="shared" si="15"/>
        <v>0</v>
      </c>
      <c r="BE17" s="60">
        <f t="shared" si="5"/>
        <v>0</v>
      </c>
      <c r="BF17" s="60">
        <f t="shared" si="6"/>
        <v>0</v>
      </c>
      <c r="BG17" s="60">
        <f t="shared" si="7"/>
        <v>0</v>
      </c>
      <c r="BH17" s="66">
        <f>BH16</f>
        <v>0</v>
      </c>
      <c r="BI17" s="61">
        <f t="shared" si="8"/>
        <v>0</v>
      </c>
      <c r="BJ17" s="66">
        <f>BJ16</f>
        <v>0</v>
      </c>
      <c r="BK17" s="61">
        <f t="shared" si="9"/>
        <v>0</v>
      </c>
      <c r="BL17" s="66">
        <f>BL16</f>
        <v>37.82</v>
      </c>
      <c r="BM17" s="61">
        <f t="shared" si="16"/>
        <v>453.84000000000003</v>
      </c>
      <c r="BN17" s="66">
        <f>BN16</f>
        <v>6.216E-2</v>
      </c>
      <c r="BO17" s="61">
        <f t="shared" si="10"/>
        <v>2022.8728799999999</v>
      </c>
      <c r="BP17" s="62">
        <f t="shared" si="11"/>
        <v>2476.71288</v>
      </c>
      <c r="BQ17" s="62">
        <f t="shared" si="12"/>
        <v>569.64396240000008</v>
      </c>
      <c r="BR17" s="62">
        <f t="shared" si="13"/>
        <v>3046.3568424</v>
      </c>
    </row>
    <row r="18" spans="1:70" ht="13.5" customHeight="1">
      <c r="A18" s="34">
        <v>4</v>
      </c>
      <c r="B18" s="53" t="s">
        <v>65</v>
      </c>
      <c r="C18" s="53" t="s">
        <v>66</v>
      </c>
      <c r="D18" s="53" t="s">
        <v>67</v>
      </c>
      <c r="E18" s="53" t="s">
        <v>67</v>
      </c>
      <c r="F18" s="54" t="s">
        <v>68</v>
      </c>
      <c r="G18" s="55">
        <v>10</v>
      </c>
      <c r="H18" s="55"/>
      <c r="I18" s="54">
        <v>9492190518</v>
      </c>
      <c r="J18" s="53" t="s">
        <v>65</v>
      </c>
      <c r="K18" s="53" t="s">
        <v>66</v>
      </c>
      <c r="L18" s="53" t="s">
        <v>67</v>
      </c>
      <c r="M18" s="53" t="s">
        <v>67</v>
      </c>
      <c r="N18" s="63" t="s">
        <v>68</v>
      </c>
      <c r="O18" s="55">
        <v>10</v>
      </c>
      <c r="P18" s="34"/>
      <c r="Q18" s="34" t="s">
        <v>85</v>
      </c>
      <c r="R18" s="56" t="s">
        <v>86</v>
      </c>
      <c r="S18" s="34" t="s">
        <v>25</v>
      </c>
      <c r="T18" s="34" t="s">
        <v>54</v>
      </c>
      <c r="U18" s="34" t="s">
        <v>130</v>
      </c>
      <c r="V18" s="34" t="s">
        <v>37</v>
      </c>
      <c r="W18" s="34" t="s">
        <v>42</v>
      </c>
      <c r="X18" s="55" t="s">
        <v>65</v>
      </c>
      <c r="Y18" s="53" t="s">
        <v>66</v>
      </c>
      <c r="Z18" s="53" t="s">
        <v>67</v>
      </c>
      <c r="AA18" s="55" t="s">
        <v>67</v>
      </c>
      <c r="AB18" s="67" t="s">
        <v>68</v>
      </c>
      <c r="AC18" s="55">
        <v>10</v>
      </c>
      <c r="AD18" s="55"/>
      <c r="AE18" s="32" t="s">
        <v>96</v>
      </c>
      <c r="AF18" s="56"/>
      <c r="AG18" s="55">
        <v>17758</v>
      </c>
      <c r="AH18" s="55">
        <v>12363</v>
      </c>
      <c r="AI18" s="55">
        <v>12743</v>
      </c>
      <c r="AJ18" s="55">
        <v>2487</v>
      </c>
      <c r="AK18" s="55">
        <v>125</v>
      </c>
      <c r="AL18" s="55">
        <v>125</v>
      </c>
      <c r="AM18" s="55">
        <v>0</v>
      </c>
      <c r="AN18" s="55">
        <v>0</v>
      </c>
      <c r="AO18" s="55">
        <v>0</v>
      </c>
      <c r="AP18" s="55">
        <v>6344</v>
      </c>
      <c r="AQ18" s="55">
        <v>11065</v>
      </c>
      <c r="AR18" s="55">
        <v>17153</v>
      </c>
      <c r="AS18" s="34">
        <f t="shared" si="1"/>
        <v>80163</v>
      </c>
      <c r="AT18" s="34">
        <f t="shared" si="0"/>
        <v>80163</v>
      </c>
      <c r="AU18" s="68" t="str">
        <f>AU15</f>
        <v>W-4_ZA</v>
      </c>
      <c r="AV18" s="82" t="s">
        <v>143</v>
      </c>
      <c r="AW18" s="32">
        <v>8760</v>
      </c>
      <c r="AX18" s="34">
        <v>12</v>
      </c>
      <c r="AY18" s="71">
        <v>100</v>
      </c>
      <c r="AZ18" s="71">
        <v>0</v>
      </c>
      <c r="BA18" s="58">
        <f t="shared" si="2"/>
        <v>80163</v>
      </c>
      <c r="BB18" s="58">
        <f t="shared" si="3"/>
        <v>0</v>
      </c>
      <c r="BC18" s="59">
        <f t="shared" si="4"/>
        <v>0</v>
      </c>
      <c r="BD18" s="59">
        <f t="shared" si="15"/>
        <v>0</v>
      </c>
      <c r="BE18" s="60">
        <f t="shared" si="5"/>
        <v>0</v>
      </c>
      <c r="BF18" s="60">
        <f t="shared" si="6"/>
        <v>0</v>
      </c>
      <c r="BG18" s="60">
        <f t="shared" si="7"/>
        <v>0</v>
      </c>
      <c r="BH18" s="68">
        <f>BH15</f>
        <v>0</v>
      </c>
      <c r="BI18" s="61">
        <f t="shared" si="8"/>
        <v>0</v>
      </c>
      <c r="BJ18" s="68">
        <f>BJ15</f>
        <v>0</v>
      </c>
      <c r="BK18" s="61">
        <f t="shared" si="9"/>
        <v>0</v>
      </c>
      <c r="BL18" s="68">
        <f>BL15</f>
        <v>266.81</v>
      </c>
      <c r="BM18" s="61">
        <f t="shared" si="16"/>
        <v>3201.7200000000003</v>
      </c>
      <c r="BN18" s="68">
        <f>BN15</f>
        <v>5.3990000000000003E-2</v>
      </c>
      <c r="BO18" s="61">
        <f t="shared" si="10"/>
        <v>4328.0003700000007</v>
      </c>
      <c r="BP18" s="62">
        <f t="shared" si="11"/>
        <v>7529.7203700000009</v>
      </c>
      <c r="BQ18" s="62">
        <f t="shared" si="12"/>
        <v>1731.8356851000003</v>
      </c>
      <c r="BR18" s="62">
        <f t="shared" si="13"/>
        <v>9261.5560551000017</v>
      </c>
    </row>
    <row r="19" spans="1:70" ht="13.5" customHeight="1">
      <c r="A19" s="34">
        <v>6</v>
      </c>
      <c r="B19" s="53" t="s">
        <v>65</v>
      </c>
      <c r="C19" s="53" t="s">
        <v>66</v>
      </c>
      <c r="D19" s="53" t="s">
        <v>67</v>
      </c>
      <c r="E19" s="53" t="s">
        <v>67</v>
      </c>
      <c r="F19" s="54" t="s">
        <v>68</v>
      </c>
      <c r="G19" s="55">
        <v>10</v>
      </c>
      <c r="H19" s="55"/>
      <c r="I19" s="54">
        <v>9492190518</v>
      </c>
      <c r="J19" s="55" t="s">
        <v>71</v>
      </c>
      <c r="K19" s="53" t="s">
        <v>66</v>
      </c>
      <c r="L19" s="53" t="s">
        <v>67</v>
      </c>
      <c r="M19" s="53" t="s">
        <v>67</v>
      </c>
      <c r="N19" s="55" t="s">
        <v>72</v>
      </c>
      <c r="O19" s="55">
        <v>22</v>
      </c>
      <c r="P19" s="34"/>
      <c r="Q19" s="34" t="s">
        <v>85</v>
      </c>
      <c r="R19" s="56" t="s">
        <v>86</v>
      </c>
      <c r="S19" s="34" t="s">
        <v>25</v>
      </c>
      <c r="T19" s="34" t="s">
        <v>54</v>
      </c>
      <c r="U19" s="34" t="s">
        <v>130</v>
      </c>
      <c r="V19" s="34" t="s">
        <v>37</v>
      </c>
      <c r="W19" s="34" t="s">
        <v>42</v>
      </c>
      <c r="X19" s="55" t="s">
        <v>71</v>
      </c>
      <c r="Y19" s="53" t="s">
        <v>66</v>
      </c>
      <c r="Z19" s="53" t="s">
        <v>67</v>
      </c>
      <c r="AA19" s="53" t="s">
        <v>67</v>
      </c>
      <c r="AB19" s="55" t="s">
        <v>72</v>
      </c>
      <c r="AC19" s="55">
        <v>22</v>
      </c>
      <c r="AD19" s="55"/>
      <c r="AE19" s="32" t="s">
        <v>97</v>
      </c>
      <c r="AF19" s="56"/>
      <c r="AG19" s="55">
        <v>25335</v>
      </c>
      <c r="AH19" s="55">
        <v>18182</v>
      </c>
      <c r="AI19" s="55">
        <v>17327</v>
      </c>
      <c r="AJ19" s="55">
        <v>12243</v>
      </c>
      <c r="AK19" s="55">
        <v>4870</v>
      </c>
      <c r="AL19" s="55">
        <v>4081</v>
      </c>
      <c r="AM19" s="55">
        <v>3460</v>
      </c>
      <c r="AN19" s="55">
        <v>2542</v>
      </c>
      <c r="AO19" s="55">
        <v>4637</v>
      </c>
      <c r="AP19" s="55">
        <v>14212</v>
      </c>
      <c r="AQ19" s="55">
        <v>19462</v>
      </c>
      <c r="AR19" s="55">
        <v>22558</v>
      </c>
      <c r="AS19" s="34">
        <f t="shared" si="1"/>
        <v>148909</v>
      </c>
      <c r="AT19" s="34">
        <f t="shared" si="0"/>
        <v>148909</v>
      </c>
      <c r="AU19" s="68" t="str">
        <f>AU15</f>
        <v>W-4_ZA</v>
      </c>
      <c r="AV19" s="82" t="s">
        <v>143</v>
      </c>
      <c r="AW19" s="32">
        <v>8760</v>
      </c>
      <c r="AX19" s="34">
        <v>12</v>
      </c>
      <c r="AY19" s="71">
        <v>0</v>
      </c>
      <c r="AZ19" s="71">
        <v>100</v>
      </c>
      <c r="BA19" s="58">
        <f t="shared" si="2"/>
        <v>0</v>
      </c>
      <c r="BB19" s="58">
        <f t="shared" si="3"/>
        <v>148909</v>
      </c>
      <c r="BC19" s="59">
        <f t="shared" si="4"/>
        <v>0</v>
      </c>
      <c r="BD19" s="59">
        <f t="shared" si="15"/>
        <v>0</v>
      </c>
      <c r="BE19" s="60">
        <f t="shared" si="5"/>
        <v>0</v>
      </c>
      <c r="BF19" s="60">
        <f t="shared" si="6"/>
        <v>0</v>
      </c>
      <c r="BG19" s="60">
        <f t="shared" si="7"/>
        <v>0</v>
      </c>
      <c r="BH19" s="68">
        <f>BH15</f>
        <v>0</v>
      </c>
      <c r="BI19" s="61">
        <f t="shared" si="8"/>
        <v>0</v>
      </c>
      <c r="BJ19" s="68">
        <f>BJ15</f>
        <v>0</v>
      </c>
      <c r="BK19" s="61">
        <f t="shared" si="9"/>
        <v>0</v>
      </c>
      <c r="BL19" s="68">
        <f>BL15</f>
        <v>266.81</v>
      </c>
      <c r="BM19" s="61">
        <f t="shared" si="16"/>
        <v>3201.7200000000003</v>
      </c>
      <c r="BN19" s="68">
        <f>BN15</f>
        <v>5.3990000000000003E-2</v>
      </c>
      <c r="BO19" s="61">
        <f t="shared" si="10"/>
        <v>8039.5969100000002</v>
      </c>
      <c r="BP19" s="62">
        <f t="shared" si="11"/>
        <v>11241.316910000001</v>
      </c>
      <c r="BQ19" s="62">
        <f t="shared" si="12"/>
        <v>2585.5028893000003</v>
      </c>
      <c r="BR19" s="62">
        <f t="shared" si="13"/>
        <v>13826.819799300001</v>
      </c>
    </row>
    <row r="20" spans="1:70" ht="13.5" customHeight="1">
      <c r="A20" s="34">
        <v>7</v>
      </c>
      <c r="B20" s="53" t="s">
        <v>65</v>
      </c>
      <c r="C20" s="53" t="s">
        <v>66</v>
      </c>
      <c r="D20" s="53" t="s">
        <v>67</v>
      </c>
      <c r="E20" s="53" t="s">
        <v>67</v>
      </c>
      <c r="F20" s="54" t="s">
        <v>68</v>
      </c>
      <c r="G20" s="55">
        <v>10</v>
      </c>
      <c r="H20" s="55"/>
      <c r="I20" s="54">
        <v>9492190518</v>
      </c>
      <c r="J20" s="55" t="s">
        <v>73</v>
      </c>
      <c r="K20" s="53" t="s">
        <v>66</v>
      </c>
      <c r="L20" s="53" t="s">
        <v>67</v>
      </c>
      <c r="M20" s="55" t="s">
        <v>74</v>
      </c>
      <c r="N20" s="55"/>
      <c r="O20" s="55">
        <v>208</v>
      </c>
      <c r="P20" s="34"/>
      <c r="Q20" s="34" t="s">
        <v>85</v>
      </c>
      <c r="R20" s="56" t="s">
        <v>86</v>
      </c>
      <c r="S20" s="34" t="s">
        <v>25</v>
      </c>
      <c r="T20" s="34" t="s">
        <v>54</v>
      </c>
      <c r="U20" s="34" t="s">
        <v>130</v>
      </c>
      <c r="V20" s="34" t="s">
        <v>37</v>
      </c>
      <c r="W20" s="34" t="s">
        <v>42</v>
      </c>
      <c r="X20" s="55" t="s">
        <v>73</v>
      </c>
      <c r="Y20" s="53" t="s">
        <v>66</v>
      </c>
      <c r="Z20" s="53" t="s">
        <v>67</v>
      </c>
      <c r="AA20" s="55" t="s">
        <v>74</v>
      </c>
      <c r="AB20" s="55"/>
      <c r="AC20" s="55">
        <v>208</v>
      </c>
      <c r="AD20" s="55"/>
      <c r="AE20" s="32" t="s">
        <v>98</v>
      </c>
      <c r="AF20" s="56"/>
      <c r="AG20" s="55">
        <v>22450</v>
      </c>
      <c r="AH20" s="55">
        <v>12034</v>
      </c>
      <c r="AI20" s="55">
        <v>11417</v>
      </c>
      <c r="AJ20" s="55">
        <v>6851</v>
      </c>
      <c r="AK20" s="55">
        <v>136</v>
      </c>
      <c r="AL20" s="55">
        <v>114</v>
      </c>
      <c r="AM20" s="55">
        <v>34</v>
      </c>
      <c r="AN20" s="55">
        <v>56</v>
      </c>
      <c r="AO20" s="55">
        <v>102</v>
      </c>
      <c r="AP20" s="55">
        <v>7529</v>
      </c>
      <c r="AQ20" s="55">
        <v>12382</v>
      </c>
      <c r="AR20" s="55">
        <v>18273</v>
      </c>
      <c r="AS20" s="34">
        <f t="shared" si="1"/>
        <v>91378</v>
      </c>
      <c r="AT20" s="34">
        <f t="shared" si="0"/>
        <v>91378</v>
      </c>
      <c r="AU20" s="68" t="str">
        <f>AU15</f>
        <v>W-4_ZA</v>
      </c>
      <c r="AV20" s="82" t="s">
        <v>143</v>
      </c>
      <c r="AW20" s="32">
        <v>8760</v>
      </c>
      <c r="AX20" s="34">
        <v>12</v>
      </c>
      <c r="AY20" s="71">
        <v>0</v>
      </c>
      <c r="AZ20" s="71">
        <v>100</v>
      </c>
      <c r="BA20" s="58">
        <f t="shared" si="2"/>
        <v>0</v>
      </c>
      <c r="BB20" s="58">
        <f t="shared" si="3"/>
        <v>91378</v>
      </c>
      <c r="BC20" s="59">
        <f t="shared" si="4"/>
        <v>0</v>
      </c>
      <c r="BD20" s="59">
        <f t="shared" si="15"/>
        <v>0</v>
      </c>
      <c r="BE20" s="60">
        <f t="shared" si="5"/>
        <v>0</v>
      </c>
      <c r="BF20" s="60">
        <f t="shared" si="6"/>
        <v>0</v>
      </c>
      <c r="BG20" s="60">
        <f t="shared" si="7"/>
        <v>0</v>
      </c>
      <c r="BH20" s="68">
        <f>BH15</f>
        <v>0</v>
      </c>
      <c r="BI20" s="61">
        <f t="shared" si="8"/>
        <v>0</v>
      </c>
      <c r="BJ20" s="68">
        <f>BJ15</f>
        <v>0</v>
      </c>
      <c r="BK20" s="61">
        <f t="shared" si="9"/>
        <v>0</v>
      </c>
      <c r="BL20" s="68">
        <f>BL15</f>
        <v>266.81</v>
      </c>
      <c r="BM20" s="61">
        <f t="shared" si="16"/>
        <v>3201.7200000000003</v>
      </c>
      <c r="BN20" s="68">
        <f>BN15</f>
        <v>5.3990000000000003E-2</v>
      </c>
      <c r="BO20" s="61">
        <f t="shared" si="10"/>
        <v>4933.4982200000004</v>
      </c>
      <c r="BP20" s="62">
        <f t="shared" si="11"/>
        <v>8135.2182200000007</v>
      </c>
      <c r="BQ20" s="62">
        <f t="shared" si="12"/>
        <v>1871.1001906000001</v>
      </c>
      <c r="BR20" s="62">
        <f t="shared" si="13"/>
        <v>10006.318410600001</v>
      </c>
    </row>
    <row r="21" spans="1:70">
      <c r="A21" s="34">
        <v>8</v>
      </c>
      <c r="B21" s="53" t="s">
        <v>65</v>
      </c>
      <c r="C21" s="53" t="s">
        <v>66</v>
      </c>
      <c r="D21" s="53" t="s">
        <v>67</v>
      </c>
      <c r="E21" s="53" t="s">
        <v>67</v>
      </c>
      <c r="F21" s="54" t="s">
        <v>68</v>
      </c>
      <c r="G21" s="55">
        <v>10</v>
      </c>
      <c r="H21" s="55"/>
      <c r="I21" s="54">
        <v>9492190518</v>
      </c>
      <c r="J21" s="53" t="s">
        <v>65</v>
      </c>
      <c r="K21" s="53" t="s">
        <v>66</v>
      </c>
      <c r="L21" s="53" t="s">
        <v>67</v>
      </c>
      <c r="M21" s="55" t="s">
        <v>67</v>
      </c>
      <c r="N21" s="67" t="s">
        <v>68</v>
      </c>
      <c r="O21" s="55">
        <v>10</v>
      </c>
      <c r="P21" s="34"/>
      <c r="Q21" s="34" t="s">
        <v>85</v>
      </c>
      <c r="R21" s="34" t="s">
        <v>86</v>
      </c>
      <c r="S21" s="34" t="s">
        <v>25</v>
      </c>
      <c r="T21" s="34" t="s">
        <v>54</v>
      </c>
      <c r="U21" s="34" t="s">
        <v>130</v>
      </c>
      <c r="V21" s="34" t="s">
        <v>37</v>
      </c>
      <c r="W21" s="34" t="s">
        <v>42</v>
      </c>
      <c r="X21" s="55" t="s">
        <v>90</v>
      </c>
      <c r="Y21" s="53" t="s">
        <v>66</v>
      </c>
      <c r="Z21" s="53" t="s">
        <v>67</v>
      </c>
      <c r="AA21" s="55" t="s">
        <v>79</v>
      </c>
      <c r="AB21" s="67" t="s">
        <v>80</v>
      </c>
      <c r="AC21" s="55">
        <v>141</v>
      </c>
      <c r="AD21" s="55"/>
      <c r="AE21" s="32" t="s">
        <v>99</v>
      </c>
      <c r="AF21" s="34"/>
      <c r="AG21" s="55">
        <v>4602</v>
      </c>
      <c r="AH21" s="55">
        <v>3793</v>
      </c>
      <c r="AI21" s="55">
        <v>2528</v>
      </c>
      <c r="AJ21" s="55">
        <v>735</v>
      </c>
      <c r="AK21" s="55">
        <v>840</v>
      </c>
      <c r="AL21" s="55">
        <v>581</v>
      </c>
      <c r="AM21" s="55">
        <v>0</v>
      </c>
      <c r="AN21" s="55">
        <v>56</v>
      </c>
      <c r="AO21" s="55">
        <v>599</v>
      </c>
      <c r="AP21" s="55">
        <v>970</v>
      </c>
      <c r="AQ21" s="55">
        <v>3872</v>
      </c>
      <c r="AR21" s="55">
        <v>3505</v>
      </c>
      <c r="AS21" s="34">
        <f t="shared" si="1"/>
        <v>22081</v>
      </c>
      <c r="AT21" s="34">
        <f t="shared" si="0"/>
        <v>22081</v>
      </c>
      <c r="AU21" s="66" t="str">
        <f>AU16</f>
        <v>W-3.6_ZA</v>
      </c>
      <c r="AV21" s="82" t="s">
        <v>143</v>
      </c>
      <c r="AW21" s="32">
        <v>8760</v>
      </c>
      <c r="AX21" s="34">
        <v>12</v>
      </c>
      <c r="AY21" s="71">
        <v>50</v>
      </c>
      <c r="AZ21" s="71">
        <v>50</v>
      </c>
      <c r="BA21" s="58">
        <f t="shared" si="2"/>
        <v>11040.5</v>
      </c>
      <c r="BB21" s="58">
        <f t="shared" si="3"/>
        <v>11040.5</v>
      </c>
      <c r="BC21" s="59">
        <f t="shared" si="4"/>
        <v>0</v>
      </c>
      <c r="BD21" s="59">
        <f t="shared" si="15"/>
        <v>0</v>
      </c>
      <c r="BE21" s="60">
        <f t="shared" si="5"/>
        <v>0</v>
      </c>
      <c r="BF21" s="60">
        <f t="shared" si="6"/>
        <v>0</v>
      </c>
      <c r="BG21" s="60">
        <f t="shared" si="7"/>
        <v>0</v>
      </c>
      <c r="BH21" s="66">
        <f>BH16</f>
        <v>0</v>
      </c>
      <c r="BI21" s="61">
        <f t="shared" si="8"/>
        <v>0</v>
      </c>
      <c r="BJ21" s="66">
        <f>BJ16</f>
        <v>0</v>
      </c>
      <c r="BK21" s="61">
        <f t="shared" si="9"/>
        <v>0</v>
      </c>
      <c r="BL21" s="66">
        <f>BL16</f>
        <v>37.82</v>
      </c>
      <c r="BM21" s="61">
        <f t="shared" si="16"/>
        <v>453.84000000000003</v>
      </c>
      <c r="BN21" s="66">
        <f>BN16</f>
        <v>6.216E-2</v>
      </c>
      <c r="BO21" s="61">
        <f t="shared" si="10"/>
        <v>1372.5549599999999</v>
      </c>
      <c r="BP21" s="62">
        <f t="shared" si="11"/>
        <v>1826.3949600000001</v>
      </c>
      <c r="BQ21" s="62">
        <f t="shared" si="12"/>
        <v>420.07084080000004</v>
      </c>
      <c r="BR21" s="62">
        <f t="shared" si="13"/>
        <v>2246.4658008000001</v>
      </c>
    </row>
    <row r="22" spans="1:70">
      <c r="A22" s="34">
        <v>9</v>
      </c>
      <c r="B22" s="53" t="s">
        <v>65</v>
      </c>
      <c r="C22" s="53" t="s">
        <v>66</v>
      </c>
      <c r="D22" s="53" t="s">
        <v>67</v>
      </c>
      <c r="E22" s="53" t="s">
        <v>67</v>
      </c>
      <c r="F22" s="54" t="s">
        <v>68</v>
      </c>
      <c r="G22" s="55">
        <v>10</v>
      </c>
      <c r="H22" s="55"/>
      <c r="I22" s="54">
        <v>9492190518</v>
      </c>
      <c r="J22" s="55" t="s">
        <v>75</v>
      </c>
      <c r="K22" s="53" t="s">
        <v>66</v>
      </c>
      <c r="L22" s="53" t="s">
        <v>67</v>
      </c>
      <c r="M22" s="55" t="s">
        <v>67</v>
      </c>
      <c r="N22" s="55" t="s">
        <v>76</v>
      </c>
      <c r="O22" s="55">
        <v>66</v>
      </c>
      <c r="P22" s="34"/>
      <c r="Q22" s="34" t="s">
        <v>85</v>
      </c>
      <c r="R22" s="34" t="s">
        <v>86</v>
      </c>
      <c r="S22" s="34" t="s">
        <v>25</v>
      </c>
      <c r="T22" s="34" t="s">
        <v>54</v>
      </c>
      <c r="U22" s="34" t="s">
        <v>130</v>
      </c>
      <c r="V22" s="34" t="s">
        <v>37</v>
      </c>
      <c r="W22" s="34" t="s">
        <v>42</v>
      </c>
      <c r="X22" s="55" t="s">
        <v>75</v>
      </c>
      <c r="Y22" s="53" t="s">
        <v>66</v>
      </c>
      <c r="Z22" s="53" t="s">
        <v>67</v>
      </c>
      <c r="AA22" s="55" t="s">
        <v>67</v>
      </c>
      <c r="AB22" s="55" t="s">
        <v>76</v>
      </c>
      <c r="AC22" s="55">
        <v>66</v>
      </c>
      <c r="AD22" s="55"/>
      <c r="AE22" s="32" t="s">
        <v>100</v>
      </c>
      <c r="AF22" s="34"/>
      <c r="AG22" s="55">
        <v>21440</v>
      </c>
      <c r="AH22" s="55">
        <v>14604</v>
      </c>
      <c r="AI22" s="55">
        <v>12743</v>
      </c>
      <c r="AJ22" s="55">
        <v>7360</v>
      </c>
      <c r="AK22" s="55">
        <v>3020</v>
      </c>
      <c r="AL22" s="55">
        <v>2610</v>
      </c>
      <c r="AM22" s="55">
        <v>2516</v>
      </c>
      <c r="AN22" s="55">
        <v>2768</v>
      </c>
      <c r="AO22" s="55">
        <v>2748</v>
      </c>
      <c r="AP22" s="55">
        <v>8048</v>
      </c>
      <c r="AQ22" s="55">
        <v>13935</v>
      </c>
      <c r="AR22" s="55">
        <v>11103</v>
      </c>
      <c r="AS22" s="34">
        <f t="shared" si="1"/>
        <v>102895</v>
      </c>
      <c r="AT22" s="34">
        <f t="shared" si="0"/>
        <v>102895</v>
      </c>
      <c r="AU22" s="68" t="str">
        <f>AU15</f>
        <v>W-4_ZA</v>
      </c>
      <c r="AV22" s="82" t="s">
        <v>143</v>
      </c>
      <c r="AW22" s="32">
        <v>8760</v>
      </c>
      <c r="AX22" s="34">
        <v>12</v>
      </c>
      <c r="AY22" s="71">
        <v>6.23</v>
      </c>
      <c r="AZ22" s="71">
        <v>93.77</v>
      </c>
      <c r="BA22" s="58">
        <f t="shared" si="2"/>
        <v>6410.3585000000012</v>
      </c>
      <c r="BB22" s="58">
        <f t="shared" si="3"/>
        <v>96484.641499999998</v>
      </c>
      <c r="BC22" s="59">
        <f t="shared" si="4"/>
        <v>0</v>
      </c>
      <c r="BD22" s="59">
        <f t="shared" si="15"/>
        <v>0</v>
      </c>
      <c r="BE22" s="60">
        <f t="shared" si="5"/>
        <v>0</v>
      </c>
      <c r="BF22" s="60">
        <f t="shared" si="6"/>
        <v>0</v>
      </c>
      <c r="BG22" s="60">
        <f t="shared" si="7"/>
        <v>0</v>
      </c>
      <c r="BH22" s="68">
        <f>BH15</f>
        <v>0</v>
      </c>
      <c r="BI22" s="61">
        <f t="shared" si="8"/>
        <v>0</v>
      </c>
      <c r="BJ22" s="68">
        <f>BJ15</f>
        <v>0</v>
      </c>
      <c r="BK22" s="61">
        <f t="shared" si="9"/>
        <v>0</v>
      </c>
      <c r="BL22" s="68">
        <f>BL15</f>
        <v>266.81</v>
      </c>
      <c r="BM22" s="61">
        <f t="shared" si="16"/>
        <v>3201.7200000000003</v>
      </c>
      <c r="BN22" s="68">
        <f>BN15</f>
        <v>5.3990000000000003E-2</v>
      </c>
      <c r="BO22" s="61">
        <f t="shared" si="10"/>
        <v>5555.30105</v>
      </c>
      <c r="BP22" s="62">
        <f t="shared" si="11"/>
        <v>8757.0210499999994</v>
      </c>
      <c r="BQ22" s="62">
        <f t="shared" si="12"/>
        <v>2014.1148415</v>
      </c>
      <c r="BR22" s="62">
        <f t="shared" si="13"/>
        <v>10771.1358915</v>
      </c>
    </row>
    <row r="23" spans="1:70">
      <c r="A23" s="34">
        <v>10</v>
      </c>
      <c r="B23" s="53" t="s">
        <v>65</v>
      </c>
      <c r="C23" s="53" t="s">
        <v>66</v>
      </c>
      <c r="D23" s="53" t="s">
        <v>67</v>
      </c>
      <c r="E23" s="53" t="s">
        <v>67</v>
      </c>
      <c r="F23" s="54" t="s">
        <v>68</v>
      </c>
      <c r="G23" s="55">
        <v>10</v>
      </c>
      <c r="H23" s="55"/>
      <c r="I23" s="54">
        <v>9492190518</v>
      </c>
      <c r="J23" s="55" t="s">
        <v>77</v>
      </c>
      <c r="K23" s="53" t="s">
        <v>66</v>
      </c>
      <c r="L23" s="53" t="s">
        <v>67</v>
      </c>
      <c r="M23" s="55" t="s">
        <v>67</v>
      </c>
      <c r="N23" s="55" t="s">
        <v>76</v>
      </c>
      <c r="O23" s="55">
        <v>70</v>
      </c>
      <c r="P23" s="34"/>
      <c r="Q23" s="34" t="s">
        <v>85</v>
      </c>
      <c r="R23" s="34" t="s">
        <v>86</v>
      </c>
      <c r="S23" s="34" t="s">
        <v>25</v>
      </c>
      <c r="T23" s="34" t="s">
        <v>54</v>
      </c>
      <c r="U23" s="34" t="s">
        <v>130</v>
      </c>
      <c r="V23" s="34" t="s">
        <v>37</v>
      </c>
      <c r="W23" s="34" t="s">
        <v>42</v>
      </c>
      <c r="X23" s="55" t="s">
        <v>77</v>
      </c>
      <c r="Y23" s="53" t="s">
        <v>66</v>
      </c>
      <c r="Z23" s="53" t="s">
        <v>67</v>
      </c>
      <c r="AA23" s="55" t="s">
        <v>67</v>
      </c>
      <c r="AB23" s="55" t="s">
        <v>76</v>
      </c>
      <c r="AC23" s="55">
        <v>70</v>
      </c>
      <c r="AD23" s="55"/>
      <c r="AE23" s="32" t="s">
        <v>101</v>
      </c>
      <c r="AF23" s="34"/>
      <c r="AG23" s="55">
        <v>10439</v>
      </c>
      <c r="AH23" s="55"/>
      <c r="AI23" s="55">
        <v>7597</v>
      </c>
      <c r="AJ23" s="55"/>
      <c r="AK23" s="55">
        <v>284</v>
      </c>
      <c r="AL23" s="55"/>
      <c r="AM23" s="55">
        <v>194</v>
      </c>
      <c r="AN23" s="55">
        <v>158</v>
      </c>
      <c r="AO23" s="55">
        <v>1425</v>
      </c>
      <c r="AP23" s="55">
        <v>2043</v>
      </c>
      <c r="AQ23" s="55">
        <v>5167</v>
      </c>
      <c r="AR23" s="55">
        <v>6455</v>
      </c>
      <c r="AS23" s="34">
        <f t="shared" si="1"/>
        <v>33762</v>
      </c>
      <c r="AT23" s="34">
        <f t="shared" si="0"/>
        <v>33762</v>
      </c>
      <c r="AU23" s="66" t="str">
        <f>AU16</f>
        <v>W-3.6_ZA</v>
      </c>
      <c r="AV23" s="82" t="s">
        <v>143</v>
      </c>
      <c r="AW23" s="32">
        <v>8760</v>
      </c>
      <c r="AX23" s="34">
        <v>12</v>
      </c>
      <c r="AY23" s="71">
        <v>0</v>
      </c>
      <c r="AZ23" s="71">
        <v>100</v>
      </c>
      <c r="BA23" s="58">
        <f t="shared" si="2"/>
        <v>0</v>
      </c>
      <c r="BB23" s="58">
        <f t="shared" si="3"/>
        <v>33762</v>
      </c>
      <c r="BC23" s="59">
        <f t="shared" si="4"/>
        <v>0</v>
      </c>
      <c r="BD23" s="59">
        <f t="shared" si="15"/>
        <v>0</v>
      </c>
      <c r="BE23" s="60">
        <f t="shared" si="5"/>
        <v>0</v>
      </c>
      <c r="BF23" s="60">
        <f t="shared" si="6"/>
        <v>0</v>
      </c>
      <c r="BG23" s="60">
        <f t="shared" si="7"/>
        <v>0</v>
      </c>
      <c r="BH23" s="66">
        <f>BH16</f>
        <v>0</v>
      </c>
      <c r="BI23" s="61">
        <f t="shared" si="8"/>
        <v>0</v>
      </c>
      <c r="BJ23" s="66">
        <f>BJ16</f>
        <v>0</v>
      </c>
      <c r="BK23" s="61">
        <f t="shared" si="9"/>
        <v>0</v>
      </c>
      <c r="BL23" s="66">
        <f>BL16</f>
        <v>37.82</v>
      </c>
      <c r="BM23" s="61">
        <f t="shared" si="16"/>
        <v>453.84000000000003</v>
      </c>
      <c r="BN23" s="66">
        <f>BN16</f>
        <v>6.216E-2</v>
      </c>
      <c r="BO23" s="61">
        <f t="shared" si="10"/>
        <v>2098.6459199999999</v>
      </c>
      <c r="BP23" s="62">
        <f t="shared" si="11"/>
        <v>2552.4859200000001</v>
      </c>
      <c r="BQ23" s="62">
        <f t="shared" si="12"/>
        <v>587.07176160000006</v>
      </c>
      <c r="BR23" s="62">
        <f t="shared" si="13"/>
        <v>3139.5576816000003</v>
      </c>
    </row>
    <row r="24" spans="1:70">
      <c r="A24" s="34">
        <v>11</v>
      </c>
      <c r="B24" s="53" t="s">
        <v>65</v>
      </c>
      <c r="C24" s="53" t="s">
        <v>66</v>
      </c>
      <c r="D24" s="53" t="s">
        <v>67</v>
      </c>
      <c r="E24" s="53" t="s">
        <v>67</v>
      </c>
      <c r="F24" s="54" t="s">
        <v>68</v>
      </c>
      <c r="G24" s="55">
        <v>10</v>
      </c>
      <c r="H24" s="55"/>
      <c r="I24" s="54">
        <v>9492190518</v>
      </c>
      <c r="J24" s="53" t="s">
        <v>65</v>
      </c>
      <c r="K24" s="53" t="s">
        <v>66</v>
      </c>
      <c r="L24" s="53" t="s">
        <v>67</v>
      </c>
      <c r="M24" s="53" t="s">
        <v>67</v>
      </c>
      <c r="N24" s="63" t="s">
        <v>68</v>
      </c>
      <c r="O24" s="55">
        <v>10</v>
      </c>
      <c r="P24" s="34"/>
      <c r="Q24" s="34" t="s">
        <v>85</v>
      </c>
      <c r="R24" s="34" t="s">
        <v>86</v>
      </c>
      <c r="S24" s="34" t="s">
        <v>25</v>
      </c>
      <c r="T24" s="34" t="s">
        <v>54</v>
      </c>
      <c r="U24" s="34" t="s">
        <v>130</v>
      </c>
      <c r="V24" s="34" t="s">
        <v>37</v>
      </c>
      <c r="W24" s="34" t="s">
        <v>42</v>
      </c>
      <c r="X24" s="55" t="s">
        <v>65</v>
      </c>
      <c r="Y24" s="53" t="s">
        <v>66</v>
      </c>
      <c r="Z24" s="53" t="s">
        <v>67</v>
      </c>
      <c r="AA24" s="55" t="s">
        <v>67</v>
      </c>
      <c r="AB24" s="55" t="s">
        <v>70</v>
      </c>
      <c r="AC24" s="55">
        <v>20</v>
      </c>
      <c r="AD24" s="55"/>
      <c r="AE24" s="32" t="s">
        <v>102</v>
      </c>
      <c r="AF24" s="34"/>
      <c r="AG24" s="55">
        <v>19671</v>
      </c>
      <c r="AH24" s="55"/>
      <c r="AI24" s="55">
        <v>8532</v>
      </c>
      <c r="AJ24" s="55"/>
      <c r="AK24" s="55">
        <v>1115</v>
      </c>
      <c r="AL24" s="55"/>
      <c r="AM24" s="55">
        <v>0</v>
      </c>
      <c r="AN24" s="55">
        <v>803</v>
      </c>
      <c r="AO24" s="55">
        <v>418</v>
      </c>
      <c r="AP24" s="55">
        <v>722</v>
      </c>
      <c r="AQ24" s="55">
        <v>4547</v>
      </c>
      <c r="AR24" s="55">
        <v>6841</v>
      </c>
      <c r="AS24" s="34">
        <f t="shared" si="1"/>
        <v>42649</v>
      </c>
      <c r="AT24" s="34">
        <f t="shared" si="0"/>
        <v>42649</v>
      </c>
      <c r="AU24" s="66" t="str">
        <f>AU16</f>
        <v>W-3.6_ZA</v>
      </c>
      <c r="AV24" s="82" t="s">
        <v>143</v>
      </c>
      <c r="AW24" s="32">
        <v>8760</v>
      </c>
      <c r="AX24" s="34">
        <v>12</v>
      </c>
      <c r="AY24" s="71">
        <v>0</v>
      </c>
      <c r="AZ24" s="71">
        <v>100</v>
      </c>
      <c r="BA24" s="58">
        <f t="shared" si="2"/>
        <v>0</v>
      </c>
      <c r="BB24" s="58">
        <f t="shared" si="3"/>
        <v>42649</v>
      </c>
      <c r="BC24" s="59">
        <f t="shared" si="4"/>
        <v>0</v>
      </c>
      <c r="BD24" s="59">
        <f t="shared" si="15"/>
        <v>0</v>
      </c>
      <c r="BE24" s="60">
        <f t="shared" si="5"/>
        <v>0</v>
      </c>
      <c r="BF24" s="60">
        <f t="shared" si="6"/>
        <v>0</v>
      </c>
      <c r="BG24" s="60">
        <f t="shared" si="7"/>
        <v>0</v>
      </c>
      <c r="BH24" s="66">
        <f>BH16</f>
        <v>0</v>
      </c>
      <c r="BI24" s="61">
        <f t="shared" si="8"/>
        <v>0</v>
      </c>
      <c r="BJ24" s="66">
        <f>BJ16</f>
        <v>0</v>
      </c>
      <c r="BK24" s="61">
        <f t="shared" si="9"/>
        <v>0</v>
      </c>
      <c r="BL24" s="66">
        <f>BL16</f>
        <v>37.82</v>
      </c>
      <c r="BM24" s="61">
        <f t="shared" si="16"/>
        <v>453.84000000000003</v>
      </c>
      <c r="BN24" s="66">
        <f>BN16</f>
        <v>6.216E-2</v>
      </c>
      <c r="BO24" s="61">
        <f t="shared" si="10"/>
        <v>2651.0618399999998</v>
      </c>
      <c r="BP24" s="62">
        <f t="shared" si="11"/>
        <v>3104.90184</v>
      </c>
      <c r="BQ24" s="62">
        <f t="shared" si="12"/>
        <v>714.12742320000007</v>
      </c>
      <c r="BR24" s="62">
        <f t="shared" si="13"/>
        <v>3819.0292632000001</v>
      </c>
    </row>
    <row r="25" spans="1:70">
      <c r="A25" s="34">
        <v>12</v>
      </c>
      <c r="B25" s="53" t="s">
        <v>65</v>
      </c>
      <c r="C25" s="53" t="s">
        <v>66</v>
      </c>
      <c r="D25" s="53" t="s">
        <v>67</v>
      </c>
      <c r="E25" s="53" t="s">
        <v>67</v>
      </c>
      <c r="F25" s="54" t="s">
        <v>68</v>
      </c>
      <c r="G25" s="55">
        <v>10</v>
      </c>
      <c r="H25" s="55"/>
      <c r="I25" s="54">
        <v>9492190518</v>
      </c>
      <c r="J25" s="53" t="s">
        <v>65</v>
      </c>
      <c r="K25" s="53" t="s">
        <v>66</v>
      </c>
      <c r="L25" s="53" t="s">
        <v>67</v>
      </c>
      <c r="M25" s="55" t="s">
        <v>67</v>
      </c>
      <c r="N25" s="67" t="s">
        <v>68</v>
      </c>
      <c r="O25" s="55">
        <v>10</v>
      </c>
      <c r="P25" s="34"/>
      <c r="Q25" s="34" t="s">
        <v>85</v>
      </c>
      <c r="R25" s="34" t="s">
        <v>86</v>
      </c>
      <c r="S25" s="34" t="s">
        <v>25</v>
      </c>
      <c r="T25" s="34" t="s">
        <v>54</v>
      </c>
      <c r="U25" s="34" t="s">
        <v>130</v>
      </c>
      <c r="V25" s="34" t="s">
        <v>37</v>
      </c>
      <c r="W25" s="34" t="s">
        <v>42</v>
      </c>
      <c r="X25" s="55" t="s">
        <v>103</v>
      </c>
      <c r="Y25" s="53" t="s">
        <v>66</v>
      </c>
      <c r="Z25" s="53" t="s">
        <v>67</v>
      </c>
      <c r="AA25" s="55" t="s">
        <v>104</v>
      </c>
      <c r="AB25" s="67" t="s">
        <v>105</v>
      </c>
      <c r="AC25" s="55">
        <v>41</v>
      </c>
      <c r="AD25" s="55">
        <v>33</v>
      </c>
      <c r="AE25" s="32" t="s">
        <v>106</v>
      </c>
      <c r="AF25" s="34"/>
      <c r="AG25" s="55">
        <v>3325</v>
      </c>
      <c r="AH25" s="55">
        <v>2721</v>
      </c>
      <c r="AI25" s="55">
        <v>2140</v>
      </c>
      <c r="AJ25" s="55">
        <v>725</v>
      </c>
      <c r="AK25" s="55">
        <v>66</v>
      </c>
      <c r="AL25" s="55">
        <v>33</v>
      </c>
      <c r="AM25" s="55">
        <v>0</v>
      </c>
      <c r="AN25" s="55">
        <v>22</v>
      </c>
      <c r="AO25" s="55">
        <v>22</v>
      </c>
      <c r="AP25" s="55">
        <v>428</v>
      </c>
      <c r="AQ25" s="55">
        <v>680</v>
      </c>
      <c r="AR25" s="55">
        <v>2205</v>
      </c>
      <c r="AS25" s="34">
        <f t="shared" si="1"/>
        <v>12367</v>
      </c>
      <c r="AT25" s="34">
        <f t="shared" si="0"/>
        <v>12367</v>
      </c>
      <c r="AU25" s="66" t="str">
        <f>AU16</f>
        <v>W-3.6_ZA</v>
      </c>
      <c r="AV25" s="82" t="s">
        <v>143</v>
      </c>
      <c r="AW25" s="32">
        <v>8760</v>
      </c>
      <c r="AX25" s="34">
        <v>12</v>
      </c>
      <c r="AY25" s="71">
        <v>100</v>
      </c>
      <c r="AZ25" s="71">
        <v>0</v>
      </c>
      <c r="BA25" s="58">
        <f t="shared" si="2"/>
        <v>12367</v>
      </c>
      <c r="BB25" s="58">
        <f t="shared" si="3"/>
        <v>0</v>
      </c>
      <c r="BC25" s="59">
        <f t="shared" si="4"/>
        <v>0</v>
      </c>
      <c r="BD25" s="59">
        <f t="shared" si="15"/>
        <v>0</v>
      </c>
      <c r="BE25" s="60">
        <f t="shared" si="5"/>
        <v>0</v>
      </c>
      <c r="BF25" s="60">
        <f t="shared" si="6"/>
        <v>0</v>
      </c>
      <c r="BG25" s="60">
        <f t="shared" si="7"/>
        <v>0</v>
      </c>
      <c r="BH25" s="66">
        <f>BH16</f>
        <v>0</v>
      </c>
      <c r="BI25" s="61">
        <f t="shared" si="8"/>
        <v>0</v>
      </c>
      <c r="BJ25" s="66">
        <f>BJ16</f>
        <v>0</v>
      </c>
      <c r="BK25" s="61">
        <f t="shared" si="9"/>
        <v>0</v>
      </c>
      <c r="BL25" s="66">
        <f>BL16</f>
        <v>37.82</v>
      </c>
      <c r="BM25" s="61">
        <f t="shared" si="16"/>
        <v>453.84000000000003</v>
      </c>
      <c r="BN25" s="66">
        <f>BN16</f>
        <v>6.216E-2</v>
      </c>
      <c r="BO25" s="61">
        <f t="shared" si="10"/>
        <v>768.73271999999997</v>
      </c>
      <c r="BP25" s="62">
        <f t="shared" si="11"/>
        <v>1222.5727200000001</v>
      </c>
      <c r="BQ25" s="62">
        <f t="shared" si="12"/>
        <v>281.19172560000004</v>
      </c>
      <c r="BR25" s="62">
        <f t="shared" si="13"/>
        <v>1503.7644456000003</v>
      </c>
    </row>
    <row r="26" spans="1:70">
      <c r="A26" s="34">
        <v>13</v>
      </c>
      <c r="B26" s="53" t="s">
        <v>65</v>
      </c>
      <c r="C26" s="53" t="s">
        <v>66</v>
      </c>
      <c r="D26" s="53" t="s">
        <v>67</v>
      </c>
      <c r="E26" s="53" t="s">
        <v>67</v>
      </c>
      <c r="F26" s="54" t="s">
        <v>68</v>
      </c>
      <c r="G26" s="55">
        <v>10</v>
      </c>
      <c r="H26" s="55"/>
      <c r="I26" s="54">
        <v>9492190518</v>
      </c>
      <c r="J26" s="55" t="s">
        <v>78</v>
      </c>
      <c r="K26" s="55" t="s">
        <v>66</v>
      </c>
      <c r="L26" s="55" t="s">
        <v>67</v>
      </c>
      <c r="M26" s="55" t="s">
        <v>79</v>
      </c>
      <c r="N26" s="55" t="s">
        <v>80</v>
      </c>
      <c r="O26" s="55">
        <v>143</v>
      </c>
      <c r="P26" s="34"/>
      <c r="Q26" s="34" t="s">
        <v>85</v>
      </c>
      <c r="R26" s="34" t="s">
        <v>86</v>
      </c>
      <c r="S26" s="34" t="s">
        <v>25</v>
      </c>
      <c r="T26" s="34" t="s">
        <v>54</v>
      </c>
      <c r="U26" s="34" t="s">
        <v>130</v>
      </c>
      <c r="V26" s="34" t="s">
        <v>37</v>
      </c>
      <c r="W26" s="34" t="s">
        <v>42</v>
      </c>
      <c r="X26" s="55" t="s">
        <v>78</v>
      </c>
      <c r="Y26" s="55" t="s">
        <v>66</v>
      </c>
      <c r="Z26" s="55" t="s">
        <v>67</v>
      </c>
      <c r="AA26" s="55" t="s">
        <v>79</v>
      </c>
      <c r="AB26" s="55" t="s">
        <v>80</v>
      </c>
      <c r="AC26" s="55">
        <v>143</v>
      </c>
      <c r="AD26" s="55"/>
      <c r="AE26" s="69" t="s">
        <v>107</v>
      </c>
      <c r="AF26" s="34"/>
      <c r="AG26" s="55">
        <v>33091</v>
      </c>
      <c r="AH26" s="55">
        <v>23321</v>
      </c>
      <c r="AI26" s="55">
        <v>20642</v>
      </c>
      <c r="AJ26" s="55">
        <v>7936</v>
      </c>
      <c r="AK26" s="55">
        <v>749</v>
      </c>
      <c r="AL26" s="55">
        <v>752</v>
      </c>
      <c r="AM26" s="55">
        <v>307</v>
      </c>
      <c r="AN26" s="55">
        <v>407</v>
      </c>
      <c r="AO26" s="55">
        <v>837</v>
      </c>
      <c r="AP26" s="55">
        <v>10385</v>
      </c>
      <c r="AQ26" s="55">
        <v>21735</v>
      </c>
      <c r="AR26" s="55">
        <v>27240</v>
      </c>
      <c r="AS26" s="34">
        <f t="shared" si="1"/>
        <v>147402</v>
      </c>
      <c r="AT26" s="34">
        <f t="shared" si="0"/>
        <v>147402</v>
      </c>
      <c r="AU26" s="68" t="str">
        <f>AU15</f>
        <v>W-4_ZA</v>
      </c>
      <c r="AV26" s="82" t="s">
        <v>143</v>
      </c>
      <c r="AW26" s="32">
        <v>8760</v>
      </c>
      <c r="AX26" s="34">
        <v>12</v>
      </c>
      <c r="AY26" s="71">
        <v>0</v>
      </c>
      <c r="AZ26" s="71">
        <v>100</v>
      </c>
      <c r="BA26" s="58">
        <f t="shared" si="2"/>
        <v>0</v>
      </c>
      <c r="BB26" s="58">
        <f t="shared" si="3"/>
        <v>147402</v>
      </c>
      <c r="BC26" s="59">
        <f t="shared" si="4"/>
        <v>0</v>
      </c>
      <c r="BD26" s="59">
        <f t="shared" si="15"/>
        <v>0</v>
      </c>
      <c r="BE26" s="60">
        <f t="shared" si="5"/>
        <v>0</v>
      </c>
      <c r="BF26" s="60">
        <f t="shared" si="6"/>
        <v>0</v>
      </c>
      <c r="BG26" s="60">
        <f t="shared" si="7"/>
        <v>0</v>
      </c>
      <c r="BH26" s="68">
        <f>BH15</f>
        <v>0</v>
      </c>
      <c r="BI26" s="61">
        <f t="shared" si="8"/>
        <v>0</v>
      </c>
      <c r="BJ26" s="68">
        <f>BJ15</f>
        <v>0</v>
      </c>
      <c r="BK26" s="61">
        <f t="shared" si="9"/>
        <v>0</v>
      </c>
      <c r="BL26" s="68">
        <f>BL15</f>
        <v>266.81</v>
      </c>
      <c r="BM26" s="61">
        <f t="shared" si="16"/>
        <v>3201.7200000000003</v>
      </c>
      <c r="BN26" s="68">
        <f>BN15</f>
        <v>5.3990000000000003E-2</v>
      </c>
      <c r="BO26" s="61">
        <f t="shared" si="10"/>
        <v>7958.2339800000009</v>
      </c>
      <c r="BP26" s="62">
        <f t="shared" si="11"/>
        <v>11159.953980000002</v>
      </c>
      <c r="BQ26" s="62">
        <f t="shared" si="12"/>
        <v>2566.7894154000005</v>
      </c>
      <c r="BR26" s="62">
        <f t="shared" si="13"/>
        <v>13726.743395400003</v>
      </c>
    </row>
    <row r="27" spans="1:70">
      <c r="A27" s="34">
        <v>14</v>
      </c>
      <c r="B27" s="53" t="s">
        <v>65</v>
      </c>
      <c r="C27" s="53" t="s">
        <v>66</v>
      </c>
      <c r="D27" s="53" t="s">
        <v>67</v>
      </c>
      <c r="E27" s="53" t="s">
        <v>67</v>
      </c>
      <c r="F27" s="54" t="s">
        <v>68</v>
      </c>
      <c r="G27" s="55">
        <v>10</v>
      </c>
      <c r="H27" s="55"/>
      <c r="I27" s="54">
        <v>9492190518</v>
      </c>
      <c r="J27" s="55" t="s">
        <v>81</v>
      </c>
      <c r="K27" s="55" t="s">
        <v>66</v>
      </c>
      <c r="L27" s="55" t="s">
        <v>67</v>
      </c>
      <c r="M27" s="55" t="s">
        <v>82</v>
      </c>
      <c r="N27" s="55" t="s">
        <v>83</v>
      </c>
      <c r="O27" s="55">
        <v>4</v>
      </c>
      <c r="P27" s="34"/>
      <c r="Q27" s="34" t="s">
        <v>85</v>
      </c>
      <c r="R27" s="34" t="s">
        <v>86</v>
      </c>
      <c r="S27" s="34" t="s">
        <v>25</v>
      </c>
      <c r="T27" s="34" t="s">
        <v>54</v>
      </c>
      <c r="U27" s="34" t="s">
        <v>130</v>
      </c>
      <c r="V27" s="34" t="s">
        <v>37</v>
      </c>
      <c r="W27" s="34" t="s">
        <v>42</v>
      </c>
      <c r="X27" s="55" t="s">
        <v>81</v>
      </c>
      <c r="Y27" s="55" t="s">
        <v>66</v>
      </c>
      <c r="Z27" s="55" t="s">
        <v>67</v>
      </c>
      <c r="AA27" s="55" t="s">
        <v>82</v>
      </c>
      <c r="AB27" s="55" t="s">
        <v>83</v>
      </c>
      <c r="AC27" s="55">
        <v>4</v>
      </c>
      <c r="AD27" s="55"/>
      <c r="AE27" s="69" t="s">
        <v>108</v>
      </c>
      <c r="AF27" s="34"/>
      <c r="AG27" s="55">
        <v>6738</v>
      </c>
      <c r="AH27" s="55">
        <v>27714</v>
      </c>
      <c r="AI27" s="55">
        <v>11271</v>
      </c>
      <c r="AJ27" s="55">
        <v>3030</v>
      </c>
      <c r="AK27" s="55">
        <v>817</v>
      </c>
      <c r="AL27" s="55">
        <v>3511</v>
      </c>
      <c r="AM27" s="55">
        <v>820</v>
      </c>
      <c r="AN27" s="55">
        <v>656</v>
      </c>
      <c r="AO27" s="55">
        <v>2703</v>
      </c>
      <c r="AP27" s="55">
        <v>4075</v>
      </c>
      <c r="AQ27" s="55">
        <v>13710</v>
      </c>
      <c r="AR27" s="55">
        <v>11808</v>
      </c>
      <c r="AS27" s="34">
        <f t="shared" si="1"/>
        <v>86853</v>
      </c>
      <c r="AT27" s="34">
        <f t="shared" si="0"/>
        <v>86853</v>
      </c>
      <c r="AU27" s="66" t="str">
        <f>AU16</f>
        <v>W-3.6_ZA</v>
      </c>
      <c r="AV27" s="82" t="s">
        <v>143</v>
      </c>
      <c r="AW27" s="32">
        <v>8760</v>
      </c>
      <c r="AX27" s="34">
        <v>12</v>
      </c>
      <c r="AY27" s="71">
        <v>9.84</v>
      </c>
      <c r="AZ27" s="71">
        <v>90.16</v>
      </c>
      <c r="BA27" s="58">
        <f t="shared" si="2"/>
        <v>8546.3351999999995</v>
      </c>
      <c r="BB27" s="58">
        <f t="shared" si="3"/>
        <v>78306.664799999999</v>
      </c>
      <c r="BC27" s="59">
        <f t="shared" si="4"/>
        <v>0</v>
      </c>
      <c r="BD27" s="59">
        <f t="shared" si="15"/>
        <v>0</v>
      </c>
      <c r="BE27" s="60">
        <f t="shared" si="5"/>
        <v>0</v>
      </c>
      <c r="BF27" s="60">
        <f t="shared" si="6"/>
        <v>0</v>
      </c>
      <c r="BG27" s="60">
        <f t="shared" si="7"/>
        <v>0</v>
      </c>
      <c r="BH27" s="66">
        <f>BH16</f>
        <v>0</v>
      </c>
      <c r="BI27" s="61">
        <f t="shared" si="8"/>
        <v>0</v>
      </c>
      <c r="BJ27" s="66">
        <f>BJ16</f>
        <v>0</v>
      </c>
      <c r="BK27" s="61">
        <f t="shared" si="9"/>
        <v>0</v>
      </c>
      <c r="BL27" s="66">
        <f>BL16</f>
        <v>37.82</v>
      </c>
      <c r="BM27" s="61">
        <f t="shared" si="16"/>
        <v>453.84000000000003</v>
      </c>
      <c r="BN27" s="66">
        <f>BN16</f>
        <v>6.216E-2</v>
      </c>
      <c r="BO27" s="61">
        <f t="shared" si="10"/>
        <v>5398.7824799999999</v>
      </c>
      <c r="BP27" s="62">
        <f t="shared" si="11"/>
        <v>5852.62248</v>
      </c>
      <c r="BQ27" s="62">
        <f t="shared" si="12"/>
        <v>1346.1031704</v>
      </c>
      <c r="BR27" s="62">
        <f t="shared" si="13"/>
        <v>7198.7256503999997</v>
      </c>
    </row>
    <row r="28" spans="1:70">
      <c r="A28" s="34">
        <v>15</v>
      </c>
      <c r="B28" s="55" t="s">
        <v>84</v>
      </c>
      <c r="C28" s="53" t="s">
        <v>66</v>
      </c>
      <c r="D28" s="53" t="s">
        <v>67</v>
      </c>
      <c r="E28" s="53" t="s">
        <v>67</v>
      </c>
      <c r="F28" s="70" t="s">
        <v>68</v>
      </c>
      <c r="G28" s="55">
        <v>15</v>
      </c>
      <c r="H28" s="55"/>
      <c r="I28" s="70">
        <v>9492000699</v>
      </c>
      <c r="J28" s="55" t="s">
        <v>84</v>
      </c>
      <c r="K28" s="53" t="s">
        <v>66</v>
      </c>
      <c r="L28" s="53" t="s">
        <v>67</v>
      </c>
      <c r="M28" s="53" t="s">
        <v>67</v>
      </c>
      <c r="N28" s="55" t="s">
        <v>68</v>
      </c>
      <c r="O28" s="55">
        <v>15</v>
      </c>
      <c r="P28" s="34"/>
      <c r="Q28" s="34" t="s">
        <v>85</v>
      </c>
      <c r="R28" s="34" t="s">
        <v>86</v>
      </c>
      <c r="S28" s="34"/>
      <c r="T28" s="34" t="s">
        <v>54</v>
      </c>
      <c r="U28" s="34" t="s">
        <v>130</v>
      </c>
      <c r="V28" s="34" t="s">
        <v>37</v>
      </c>
      <c r="W28" s="34" t="s">
        <v>42</v>
      </c>
      <c r="X28" s="55" t="s">
        <v>84</v>
      </c>
      <c r="Y28" s="53" t="s">
        <v>66</v>
      </c>
      <c r="Z28" s="53" t="s">
        <v>67</v>
      </c>
      <c r="AA28" s="53" t="s">
        <v>67</v>
      </c>
      <c r="AB28" s="55" t="s">
        <v>68</v>
      </c>
      <c r="AC28" s="55">
        <v>15</v>
      </c>
      <c r="AD28" s="55"/>
      <c r="AE28" s="69" t="s">
        <v>109</v>
      </c>
      <c r="AF28" s="34"/>
      <c r="AG28" s="55">
        <v>18589</v>
      </c>
      <c r="AH28" s="55"/>
      <c r="AI28" s="55">
        <v>10696</v>
      </c>
      <c r="AJ28" s="55"/>
      <c r="AK28" s="55"/>
      <c r="AL28" s="55"/>
      <c r="AM28" s="55">
        <v>956</v>
      </c>
      <c r="AN28" s="55">
        <v>102</v>
      </c>
      <c r="AO28" s="55">
        <v>961</v>
      </c>
      <c r="AP28" s="55">
        <v>1558</v>
      </c>
      <c r="AQ28" s="55">
        <v>7778</v>
      </c>
      <c r="AR28" s="55">
        <v>9636</v>
      </c>
      <c r="AS28" s="34">
        <f t="shared" si="1"/>
        <v>50276</v>
      </c>
      <c r="AT28" s="34">
        <f t="shared" si="0"/>
        <v>50276</v>
      </c>
      <c r="AU28" s="66" t="str">
        <f>AU16</f>
        <v>W-3.6_ZA</v>
      </c>
      <c r="AV28" s="82" t="s">
        <v>143</v>
      </c>
      <c r="AW28" s="32">
        <v>8760</v>
      </c>
      <c r="AX28" s="34">
        <v>12</v>
      </c>
      <c r="AY28" s="71">
        <v>0</v>
      </c>
      <c r="AZ28" s="71">
        <v>100</v>
      </c>
      <c r="BA28" s="58">
        <f t="shared" si="2"/>
        <v>0</v>
      </c>
      <c r="BB28" s="58">
        <f t="shared" si="3"/>
        <v>50276</v>
      </c>
      <c r="BC28" s="59">
        <f t="shared" si="4"/>
        <v>0</v>
      </c>
      <c r="BD28" s="59">
        <f t="shared" si="15"/>
        <v>0</v>
      </c>
      <c r="BE28" s="60">
        <f t="shared" si="5"/>
        <v>0</v>
      </c>
      <c r="BF28" s="60">
        <f t="shared" si="6"/>
        <v>0</v>
      </c>
      <c r="BG28" s="60">
        <f t="shared" si="7"/>
        <v>0</v>
      </c>
      <c r="BH28" s="66">
        <f>BH16</f>
        <v>0</v>
      </c>
      <c r="BI28" s="61">
        <f t="shared" si="8"/>
        <v>0</v>
      </c>
      <c r="BJ28" s="66">
        <f>BJ16</f>
        <v>0</v>
      </c>
      <c r="BK28" s="61">
        <f t="shared" si="9"/>
        <v>0</v>
      </c>
      <c r="BL28" s="66">
        <f>BL16</f>
        <v>37.82</v>
      </c>
      <c r="BM28" s="61">
        <f t="shared" si="16"/>
        <v>453.84000000000003</v>
      </c>
      <c r="BN28" s="66">
        <f>BN16</f>
        <v>6.216E-2</v>
      </c>
      <c r="BO28" s="61">
        <f t="shared" si="10"/>
        <v>3125.15616</v>
      </c>
      <c r="BP28" s="62">
        <f t="shared" si="11"/>
        <v>3578.9961600000001</v>
      </c>
      <c r="BQ28" s="62">
        <f t="shared" si="12"/>
        <v>823.1691168000001</v>
      </c>
      <c r="BR28" s="62">
        <f t="shared" si="13"/>
        <v>4402.1652768000004</v>
      </c>
    </row>
    <row r="29" spans="1:70">
      <c r="A29" s="34">
        <v>16</v>
      </c>
      <c r="B29" s="53" t="s">
        <v>65</v>
      </c>
      <c r="C29" s="53" t="s">
        <v>66</v>
      </c>
      <c r="D29" s="53" t="s">
        <v>67</v>
      </c>
      <c r="E29" s="53" t="s">
        <v>67</v>
      </c>
      <c r="F29" s="54" t="s">
        <v>68</v>
      </c>
      <c r="G29" s="55">
        <v>10</v>
      </c>
      <c r="H29" s="55"/>
      <c r="I29" s="54">
        <v>9492190518</v>
      </c>
      <c r="J29" s="53" t="s">
        <v>65</v>
      </c>
      <c r="K29" s="53" t="s">
        <v>66</v>
      </c>
      <c r="L29" s="53" t="s">
        <v>67</v>
      </c>
      <c r="M29" s="53" t="s">
        <v>67</v>
      </c>
      <c r="N29" s="63" t="s">
        <v>68</v>
      </c>
      <c r="O29" s="55">
        <v>10</v>
      </c>
      <c r="P29" s="34"/>
      <c r="Q29" s="34" t="s">
        <v>85</v>
      </c>
      <c r="R29" s="34" t="s">
        <v>86</v>
      </c>
      <c r="S29" s="34" t="s">
        <v>25</v>
      </c>
      <c r="T29" s="34" t="s">
        <v>54</v>
      </c>
      <c r="U29" s="34" t="s">
        <v>130</v>
      </c>
      <c r="V29" s="34" t="s">
        <v>37</v>
      </c>
      <c r="W29" s="34" t="s">
        <v>42</v>
      </c>
      <c r="X29" s="55" t="s">
        <v>65</v>
      </c>
      <c r="Y29" s="53" t="s">
        <v>66</v>
      </c>
      <c r="Z29" s="53" t="s">
        <v>67</v>
      </c>
      <c r="AA29" s="55" t="s">
        <v>110</v>
      </c>
      <c r="AB29" s="55" t="s">
        <v>111</v>
      </c>
      <c r="AC29" s="55">
        <v>139</v>
      </c>
      <c r="AD29" s="55"/>
      <c r="AE29" s="69" t="s">
        <v>112</v>
      </c>
      <c r="AF29" s="34"/>
      <c r="AG29" s="55">
        <v>1167</v>
      </c>
      <c r="AH29" s="55">
        <v>13744</v>
      </c>
      <c r="AI29" s="55">
        <v>1764</v>
      </c>
      <c r="AJ29" s="55">
        <v>3154</v>
      </c>
      <c r="AK29" s="55">
        <v>159</v>
      </c>
      <c r="AL29" s="55">
        <v>80</v>
      </c>
      <c r="AM29" s="55">
        <v>0</v>
      </c>
      <c r="AN29" s="55">
        <v>79</v>
      </c>
      <c r="AO29" s="55">
        <v>11</v>
      </c>
      <c r="AP29" s="55">
        <v>282</v>
      </c>
      <c r="AQ29" s="55">
        <v>34</v>
      </c>
      <c r="AR29" s="55">
        <v>13761</v>
      </c>
      <c r="AS29" s="34">
        <f t="shared" si="1"/>
        <v>34235</v>
      </c>
      <c r="AT29" s="34">
        <f t="shared" si="0"/>
        <v>34235</v>
      </c>
      <c r="AU29" s="64" t="s">
        <v>116</v>
      </c>
      <c r="AV29" s="82" t="s">
        <v>143</v>
      </c>
      <c r="AW29" s="32">
        <v>8760</v>
      </c>
      <c r="AX29" s="34">
        <v>12</v>
      </c>
      <c r="AY29" s="71">
        <v>82.87</v>
      </c>
      <c r="AZ29" s="71">
        <v>17.13</v>
      </c>
      <c r="BA29" s="58">
        <f t="shared" si="2"/>
        <v>28370.544500000004</v>
      </c>
      <c r="BB29" s="58">
        <f t="shared" si="3"/>
        <v>5864.4554999999991</v>
      </c>
      <c r="BC29" s="59">
        <f t="shared" si="4"/>
        <v>0</v>
      </c>
      <c r="BD29" s="59">
        <f t="shared" si="15"/>
        <v>0</v>
      </c>
      <c r="BE29" s="60">
        <f t="shared" si="5"/>
        <v>0</v>
      </c>
      <c r="BF29" s="60">
        <f t="shared" si="6"/>
        <v>0</v>
      </c>
      <c r="BG29" s="60">
        <f t="shared" si="7"/>
        <v>0</v>
      </c>
      <c r="BH29" s="77">
        <f>F3</f>
        <v>0</v>
      </c>
      <c r="BI29" s="61">
        <f t="shared" si="8"/>
        <v>0</v>
      </c>
      <c r="BJ29" s="77">
        <f>F4</f>
        <v>0</v>
      </c>
      <c r="BK29" s="61">
        <f t="shared" si="9"/>
        <v>0</v>
      </c>
      <c r="BL29" s="64">
        <f>Ceny!B3</f>
        <v>14.44</v>
      </c>
      <c r="BM29" s="61">
        <f t="shared" si="16"/>
        <v>173.28</v>
      </c>
      <c r="BN29" s="64">
        <f>Ceny!C3</f>
        <v>6.9089999999999999E-2</v>
      </c>
      <c r="BO29" s="61">
        <f t="shared" si="10"/>
        <v>2365.2961500000001</v>
      </c>
      <c r="BP29" s="62">
        <f t="shared" si="11"/>
        <v>2538.5761500000003</v>
      </c>
      <c r="BQ29" s="62">
        <f t="shared" si="12"/>
        <v>583.87251450000008</v>
      </c>
      <c r="BR29" s="62">
        <f t="shared" si="13"/>
        <v>3122.4486645000006</v>
      </c>
    </row>
    <row r="30" spans="1:70">
      <c r="A30" s="34">
        <v>17</v>
      </c>
      <c r="B30" s="53" t="s">
        <v>65</v>
      </c>
      <c r="C30" s="53" t="s">
        <v>66</v>
      </c>
      <c r="D30" s="53" t="s">
        <v>67</v>
      </c>
      <c r="E30" s="53" t="s">
        <v>67</v>
      </c>
      <c r="F30" s="54" t="s">
        <v>68</v>
      </c>
      <c r="G30" s="55">
        <v>10</v>
      </c>
      <c r="H30" s="55"/>
      <c r="I30" s="54">
        <v>9492190518</v>
      </c>
      <c r="J30" s="53" t="s">
        <v>65</v>
      </c>
      <c r="K30" s="53" t="s">
        <v>66</v>
      </c>
      <c r="L30" s="53" t="s">
        <v>67</v>
      </c>
      <c r="M30" s="53" t="s">
        <v>67</v>
      </c>
      <c r="N30" s="63" t="s">
        <v>68</v>
      </c>
      <c r="O30" s="55">
        <v>10</v>
      </c>
      <c r="P30" s="34"/>
      <c r="Q30" s="34" t="s">
        <v>85</v>
      </c>
      <c r="R30" s="34" t="s">
        <v>86</v>
      </c>
      <c r="S30" s="34" t="s">
        <v>25</v>
      </c>
      <c r="T30" s="34" t="s">
        <v>54</v>
      </c>
      <c r="U30" s="34" t="s">
        <v>130</v>
      </c>
      <c r="V30" s="34" t="s">
        <v>37</v>
      </c>
      <c r="W30" s="34" t="s">
        <v>42</v>
      </c>
      <c r="X30" s="55" t="s">
        <v>65</v>
      </c>
      <c r="Y30" s="53" t="s">
        <v>66</v>
      </c>
      <c r="Z30" s="53" t="s">
        <v>67</v>
      </c>
      <c r="AA30" s="55" t="s">
        <v>131</v>
      </c>
      <c r="AB30" s="55" t="s">
        <v>132</v>
      </c>
      <c r="AC30" s="55">
        <v>30</v>
      </c>
      <c r="AD30" s="55"/>
      <c r="AE30" s="69" t="s">
        <v>133</v>
      </c>
      <c r="AF30" s="34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>
        <v>18228</v>
      </c>
      <c r="AS30" s="34">
        <f t="shared" si="1"/>
        <v>18228</v>
      </c>
      <c r="AT30" s="34">
        <f t="shared" ref="AT30:AT31" si="17">SUM(AG30:AR30)</f>
        <v>18228</v>
      </c>
      <c r="AU30" s="64" t="s">
        <v>134</v>
      </c>
      <c r="AV30" s="82" t="s">
        <v>143</v>
      </c>
      <c r="AW30" s="32">
        <v>8760</v>
      </c>
      <c r="AX30" s="34">
        <v>12</v>
      </c>
      <c r="AY30" s="71">
        <v>92.1</v>
      </c>
      <c r="AZ30" s="71">
        <v>7.9</v>
      </c>
      <c r="BA30" s="58">
        <f t="shared" si="2"/>
        <v>16787.987999999998</v>
      </c>
      <c r="BB30" s="58">
        <f t="shared" si="3"/>
        <v>1440.0120000000002</v>
      </c>
      <c r="BC30" s="59">
        <f t="shared" si="4"/>
        <v>0</v>
      </c>
      <c r="BD30" s="59">
        <f t="shared" si="15"/>
        <v>0</v>
      </c>
      <c r="BE30" s="60">
        <f t="shared" ref="BE30:BE31" si="18">BA30*BC30</f>
        <v>0</v>
      </c>
      <c r="BF30" s="60">
        <f t="shared" ref="BF30:BF31" si="19">BB30*BD30</f>
        <v>0</v>
      </c>
      <c r="BG30" s="60">
        <f t="shared" ref="BG30:BG31" si="20">SUM(BE30:BF30)</f>
        <v>0</v>
      </c>
      <c r="BH30" s="77">
        <f>E3</f>
        <v>0</v>
      </c>
      <c r="BI30" s="61">
        <f t="shared" ref="BI30:BI31" si="21">BH30*AX30*AY30/100</f>
        <v>0</v>
      </c>
      <c r="BJ30" s="77">
        <f>E4</f>
        <v>0</v>
      </c>
      <c r="BK30" s="61">
        <f t="shared" ref="BK30:BK31" si="22">BJ30*AX30*AZ30/100</f>
        <v>0</v>
      </c>
      <c r="BL30" s="64">
        <f>Ceny!B2</f>
        <v>6.8</v>
      </c>
      <c r="BM30" s="61">
        <f t="shared" ref="BM30:BM31" si="23">BL30*AX30</f>
        <v>81.599999999999994</v>
      </c>
      <c r="BN30" s="64">
        <f>Ceny!C2</f>
        <v>8.7510000000000004E-2</v>
      </c>
      <c r="BO30" s="61">
        <f t="shared" ref="BO30:BO31" si="24">BN30*AT30</f>
        <v>1595.13228</v>
      </c>
      <c r="BP30" s="62">
        <f t="shared" ref="BP30:BP31" si="25">BG30+BI30+BK30+BM30+BO30</f>
        <v>1676.7322799999999</v>
      </c>
      <c r="BQ30" s="62">
        <f t="shared" ref="BQ30:BQ31" si="26">BP30*0.23</f>
        <v>385.64842440000001</v>
      </c>
      <c r="BR30" s="62">
        <f t="shared" ref="BR30:BR31" si="27">BQ30+BP30</f>
        <v>2062.3807044</v>
      </c>
    </row>
    <row r="31" spans="1:70">
      <c r="A31" s="34">
        <v>18</v>
      </c>
      <c r="B31" s="53" t="s">
        <v>65</v>
      </c>
      <c r="C31" s="53" t="s">
        <v>66</v>
      </c>
      <c r="D31" s="53" t="s">
        <v>67</v>
      </c>
      <c r="E31" s="53" t="s">
        <v>67</v>
      </c>
      <c r="F31" s="54" t="s">
        <v>68</v>
      </c>
      <c r="G31" s="55">
        <v>10</v>
      </c>
      <c r="H31" s="55"/>
      <c r="I31" s="54">
        <v>9492190518</v>
      </c>
      <c r="J31" s="53" t="s">
        <v>65</v>
      </c>
      <c r="K31" s="53" t="s">
        <v>66</v>
      </c>
      <c r="L31" s="53" t="s">
        <v>67</v>
      </c>
      <c r="M31" s="53" t="s">
        <v>67</v>
      </c>
      <c r="N31" s="63" t="s">
        <v>68</v>
      </c>
      <c r="O31" s="55">
        <v>10</v>
      </c>
      <c r="P31" s="34"/>
      <c r="Q31" s="34" t="s">
        <v>85</v>
      </c>
      <c r="R31" s="34" t="s">
        <v>86</v>
      </c>
      <c r="S31" s="34" t="s">
        <v>25</v>
      </c>
      <c r="T31" s="34" t="s">
        <v>54</v>
      </c>
      <c r="U31" s="34" t="s">
        <v>130</v>
      </c>
      <c r="V31" s="34" t="s">
        <v>37</v>
      </c>
      <c r="W31" s="34" t="s">
        <v>42</v>
      </c>
      <c r="X31" s="55" t="s">
        <v>65</v>
      </c>
      <c r="Y31" s="55" t="s">
        <v>66</v>
      </c>
      <c r="Z31" s="55" t="s">
        <v>67</v>
      </c>
      <c r="AA31" s="55" t="s">
        <v>82</v>
      </c>
      <c r="AB31" s="55" t="s">
        <v>83</v>
      </c>
      <c r="AC31" s="55">
        <v>4</v>
      </c>
      <c r="AD31" s="55"/>
      <c r="AE31" s="69" t="s">
        <v>135</v>
      </c>
      <c r="AF31" s="34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>
        <v>125</v>
      </c>
      <c r="AS31" s="34">
        <f t="shared" si="1"/>
        <v>125</v>
      </c>
      <c r="AT31" s="34">
        <f t="shared" si="17"/>
        <v>125</v>
      </c>
      <c r="AU31" s="66" t="str">
        <f>AU30</f>
        <v>W-1.1_ZA</v>
      </c>
      <c r="AV31" s="82" t="s">
        <v>143</v>
      </c>
      <c r="AW31" s="32">
        <v>8760</v>
      </c>
      <c r="AX31" s="34">
        <v>12</v>
      </c>
      <c r="AY31" s="71">
        <v>100</v>
      </c>
      <c r="AZ31" s="71">
        <v>0</v>
      </c>
      <c r="BA31" s="58">
        <f t="shared" si="2"/>
        <v>125</v>
      </c>
      <c r="BB31" s="58">
        <f t="shared" si="3"/>
        <v>0</v>
      </c>
      <c r="BC31" s="59">
        <f t="shared" si="4"/>
        <v>0</v>
      </c>
      <c r="BD31" s="59">
        <f t="shared" si="15"/>
        <v>0</v>
      </c>
      <c r="BE31" s="60">
        <f t="shared" si="18"/>
        <v>0</v>
      </c>
      <c r="BF31" s="60">
        <f t="shared" si="19"/>
        <v>0</v>
      </c>
      <c r="BG31" s="60">
        <f t="shared" si="20"/>
        <v>0</v>
      </c>
      <c r="BH31" s="66">
        <f>BH30</f>
        <v>0</v>
      </c>
      <c r="BI31" s="61">
        <f t="shared" si="21"/>
        <v>0</v>
      </c>
      <c r="BJ31" s="65">
        <f>BJ30</f>
        <v>0</v>
      </c>
      <c r="BK31" s="61">
        <f t="shared" si="22"/>
        <v>0</v>
      </c>
      <c r="BL31" s="66">
        <f>BL30</f>
        <v>6.8</v>
      </c>
      <c r="BM31" s="61">
        <f t="shared" si="23"/>
        <v>81.599999999999994</v>
      </c>
      <c r="BN31" s="66">
        <f>BN30</f>
        <v>8.7510000000000004E-2</v>
      </c>
      <c r="BO31" s="61">
        <f t="shared" si="24"/>
        <v>10.938750000000001</v>
      </c>
      <c r="BP31" s="62">
        <f t="shared" si="25"/>
        <v>92.538749999999993</v>
      </c>
      <c r="BQ31" s="62">
        <f t="shared" si="26"/>
        <v>21.2839125</v>
      </c>
      <c r="BR31" s="62">
        <f t="shared" si="27"/>
        <v>113.82266249999999</v>
      </c>
    </row>
    <row r="32" spans="1:70">
      <c r="AT32" s="16">
        <f>SUM(AT14:AT31)</f>
        <v>1299633</v>
      </c>
      <c r="BP32" s="62">
        <f>SUM(BP14:BP31)</f>
        <v>106046.88965000001</v>
      </c>
      <c r="BQ32" s="62">
        <f t="shared" ref="BQ32:BR32" si="28">SUM(BQ14:BQ31)</f>
        <v>24390.784619500002</v>
      </c>
      <c r="BR32" s="62">
        <f t="shared" si="28"/>
        <v>130437.67426949998</v>
      </c>
    </row>
    <row r="33" spans="46:46">
      <c r="AT33" s="16">
        <f>AT32/1000</f>
        <v>1299.633</v>
      </c>
    </row>
  </sheetData>
  <mergeCells count="7">
    <mergeCell ref="AS12:BO12"/>
    <mergeCell ref="B10:I10"/>
    <mergeCell ref="AG12:AR12"/>
    <mergeCell ref="B12:I12"/>
    <mergeCell ref="J12:P12"/>
    <mergeCell ref="Q12:W12"/>
    <mergeCell ref="X12:AF12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F3" sqref="F3"/>
    </sheetView>
  </sheetViews>
  <sheetFormatPr defaultRowHeight="11.5"/>
  <cols>
    <col min="1" max="16384" width="8.6640625" style="1"/>
  </cols>
  <sheetData>
    <row r="1" spans="1:3" ht="69">
      <c r="A1" s="15" t="s">
        <v>8</v>
      </c>
      <c r="B1" s="2" t="s">
        <v>31</v>
      </c>
      <c r="C1" s="2" t="s">
        <v>30</v>
      </c>
    </row>
    <row r="2" spans="1:3">
      <c r="A2" s="4" t="s">
        <v>121</v>
      </c>
      <c r="B2" s="13">
        <v>6.8</v>
      </c>
      <c r="C2" s="13">
        <v>8.7510000000000004E-2</v>
      </c>
    </row>
    <row r="3" spans="1:3">
      <c r="A3" s="3" t="s">
        <v>117</v>
      </c>
      <c r="B3" s="14">
        <v>14.44</v>
      </c>
      <c r="C3" s="14">
        <v>6.9089999999999999E-2</v>
      </c>
    </row>
    <row r="4" spans="1:3">
      <c r="A4" s="3" t="s">
        <v>118</v>
      </c>
      <c r="B4" s="14">
        <v>37.82</v>
      </c>
      <c r="C4" s="14">
        <v>6.216E-2</v>
      </c>
    </row>
    <row r="5" spans="1:3">
      <c r="A5" s="3" t="s">
        <v>64</v>
      </c>
      <c r="B5" s="14">
        <v>41.09</v>
      </c>
      <c r="C5" s="14">
        <v>6.216E-2</v>
      </c>
    </row>
    <row r="6" spans="1:3">
      <c r="A6" s="3" t="s">
        <v>119</v>
      </c>
      <c r="B6" s="14">
        <v>266.81</v>
      </c>
      <c r="C6" s="14">
        <v>5.3990000000000003E-2</v>
      </c>
    </row>
    <row r="7" spans="1:3">
      <c r="A7" s="3" t="s">
        <v>120</v>
      </c>
      <c r="B7" s="14">
        <v>9.8899999999999995E-3</v>
      </c>
      <c r="C7" s="14">
        <v>2.7629999999999998E-2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opLeftCell="A8" workbookViewId="0">
      <selection activeCell="J4" sqref="J4"/>
    </sheetView>
  </sheetViews>
  <sheetFormatPr defaultRowHeight="11.5"/>
  <cols>
    <col min="1" max="1" width="3.08203125" style="9" customWidth="1"/>
    <col min="2" max="2" width="10.75" style="9" customWidth="1"/>
    <col min="3" max="3" width="4.75" style="9" customWidth="1"/>
    <col min="4" max="4" width="6.5" style="9" customWidth="1"/>
    <col min="5" max="5" width="8.6640625" style="9"/>
    <col min="6" max="6" width="4.08203125" style="9" customWidth="1"/>
    <col min="7" max="7" width="15" style="9" customWidth="1"/>
    <col min="8" max="16384" width="8.6640625" style="9"/>
  </cols>
  <sheetData>
    <row r="1" spans="1:10" ht="13">
      <c r="C1" s="89" t="s">
        <v>124</v>
      </c>
      <c r="D1" s="89"/>
      <c r="E1" s="89"/>
      <c r="F1" s="89"/>
      <c r="G1" s="12" t="s">
        <v>125</v>
      </c>
    </row>
    <row r="2" spans="1:10" ht="57.5">
      <c r="A2" s="5" t="s">
        <v>26</v>
      </c>
      <c r="B2" s="6" t="s">
        <v>7</v>
      </c>
      <c r="C2" s="6" t="s">
        <v>1</v>
      </c>
      <c r="D2" s="6" t="s">
        <v>3</v>
      </c>
      <c r="E2" s="6" t="s">
        <v>4</v>
      </c>
      <c r="F2" s="7" t="s">
        <v>5</v>
      </c>
      <c r="G2" s="8" t="s">
        <v>24</v>
      </c>
      <c r="H2" s="7" t="s">
        <v>55</v>
      </c>
      <c r="I2" s="8" t="s">
        <v>8</v>
      </c>
      <c r="J2" s="8" t="s">
        <v>144</v>
      </c>
    </row>
    <row r="3" spans="1:10">
      <c r="A3" s="10">
        <f>'Wykaz ppg - kalkulator '!A14</f>
        <v>1</v>
      </c>
      <c r="B3" s="11" t="str">
        <f>'Wykaz ppg - kalkulator '!X14</f>
        <v>Szkoła Podstawowa w Olsztynie</v>
      </c>
      <c r="C3" s="11" t="str">
        <f>'Wykaz ppg - kalkulator '!Y14</f>
        <v>42-256</v>
      </c>
      <c r="D3" s="11" t="str">
        <f>'Wykaz ppg - kalkulator '!AA14</f>
        <v>Olsztyn</v>
      </c>
      <c r="E3" s="11" t="str">
        <f>'Wykaz ppg - kalkulator '!AB14</f>
        <v xml:space="preserve">Kuhna </v>
      </c>
      <c r="F3" s="11">
        <f>'Wykaz ppg - kalkulator '!AC14</f>
        <v>18</v>
      </c>
      <c r="G3" s="10" t="str">
        <f>'Wykaz ppg - kalkulator '!AE14</f>
        <v>8018590365500000026593</v>
      </c>
      <c r="H3" s="10">
        <f>'Wykaz ppg - kalkulator '!AT14</f>
        <v>180833</v>
      </c>
      <c r="I3" s="10" t="str">
        <f>'Wykaz ppg - kalkulator '!AU14</f>
        <v>W-5.1_ZA</v>
      </c>
      <c r="J3" s="3">
        <f>'Wykaz ppg - kalkulator '!AV14</f>
        <v>154</v>
      </c>
    </row>
    <row r="4" spans="1:10" ht="12">
      <c r="A4" s="10">
        <f>'Wykaz ppg - kalkulator '!A15</f>
        <v>2</v>
      </c>
      <c r="B4" s="11" t="str">
        <f>'Wykaz ppg - kalkulator '!X15</f>
        <v>Szkoła Podstawowa w Olsztynie</v>
      </c>
      <c r="C4" s="11" t="str">
        <f>'Wykaz ppg - kalkulator '!Y15</f>
        <v>42-256</v>
      </c>
      <c r="D4" s="11" t="str">
        <f>'Wykaz ppg - kalkulator '!AA15</f>
        <v>Olsztyn</v>
      </c>
      <c r="E4" s="11" t="str">
        <f>'Wykaz ppg - kalkulator '!AB15</f>
        <v>Zielona</v>
      </c>
      <c r="F4" s="11">
        <f>'Wykaz ppg - kalkulator '!AC15</f>
        <v>66</v>
      </c>
      <c r="G4" s="10" t="str">
        <f>'Wykaz ppg - kalkulator '!AE15</f>
        <v>8018590365500008362372</v>
      </c>
      <c r="H4" s="10">
        <f>'Wykaz ppg - kalkulator '!AT15</f>
        <v>128905</v>
      </c>
      <c r="I4" s="10" t="str">
        <f>'Wykaz ppg - kalkulator '!AU15</f>
        <v>W-4_ZA</v>
      </c>
      <c r="J4" s="82" t="s">
        <v>143</v>
      </c>
    </row>
    <row r="5" spans="1:10" ht="12">
      <c r="A5" s="10">
        <f>'Wykaz ppg - kalkulator '!A16</f>
        <v>3</v>
      </c>
      <c r="B5" s="11" t="str">
        <f>'Wykaz ppg - kalkulator '!X16</f>
        <v>Miasto i Gmina Olsztyn</v>
      </c>
      <c r="C5" s="11" t="str">
        <f>'Wykaz ppg - kalkulator '!Y16</f>
        <v>42-256</v>
      </c>
      <c r="D5" s="11" t="str">
        <f>'Wykaz ppg - kalkulator '!AA16</f>
        <v>Przymiłowice</v>
      </c>
      <c r="E5" s="11" t="str">
        <f>'Wykaz ppg - kalkulator '!AB16</f>
        <v>Zamkowa</v>
      </c>
      <c r="F5" s="11">
        <f>'Wykaz ppg - kalkulator '!AC16</f>
        <v>118</v>
      </c>
      <c r="G5" s="10" t="str">
        <f>'Wykaz ppg - kalkulator '!AE16</f>
        <v>8018590365500007610689</v>
      </c>
      <c r="H5" s="10">
        <f>'Wykaz ppg - kalkulator '!AT16</f>
        <v>86029</v>
      </c>
      <c r="I5" s="10" t="str">
        <f>'Wykaz ppg - kalkulator '!AU16</f>
        <v>W-3.6_ZA</v>
      </c>
      <c r="J5" s="82" t="s">
        <v>143</v>
      </c>
    </row>
    <row r="6" spans="1:10" ht="12">
      <c r="A6" s="10">
        <f>'Wykaz ppg - kalkulator '!A17</f>
        <v>5</v>
      </c>
      <c r="B6" s="11" t="str">
        <f>'Wykaz ppg - kalkulator '!X17</f>
        <v>Miasto i Gmina Olsztyn</v>
      </c>
      <c r="C6" s="11" t="str">
        <f>'Wykaz ppg - kalkulator '!Y17</f>
        <v>42-256</v>
      </c>
      <c r="D6" s="11" t="str">
        <f>'Wykaz ppg - kalkulator '!AA17</f>
        <v>Kusięta</v>
      </c>
      <c r="E6" s="11">
        <f>'Wykaz ppg - kalkulator '!AB17</f>
        <v>0</v>
      </c>
      <c r="F6" s="11" t="str">
        <f>'Wykaz ppg - kalkulator '!AC17</f>
        <v>dz. 638/7, 638/5</v>
      </c>
      <c r="G6" s="10" t="str">
        <f>'Wykaz ppg - kalkulator '!AE17</f>
        <v>8018590365500018509712</v>
      </c>
      <c r="H6" s="10">
        <f>'Wykaz ppg - kalkulator '!AT17</f>
        <v>32543</v>
      </c>
      <c r="I6" s="10" t="str">
        <f>'Wykaz ppg - kalkulator '!AU17</f>
        <v>W-3.6_ZA</v>
      </c>
      <c r="J6" s="82" t="s">
        <v>143</v>
      </c>
    </row>
    <row r="7" spans="1:10" ht="12">
      <c r="A7" s="10">
        <f>'Wykaz ppg - kalkulator '!A18</f>
        <v>4</v>
      </c>
      <c r="B7" s="11" t="str">
        <f>'Wykaz ppg - kalkulator '!X18</f>
        <v>Miasto i Gmina Olsztyn</v>
      </c>
      <c r="C7" s="11" t="str">
        <f>'Wykaz ppg - kalkulator '!Y18</f>
        <v>42-256</v>
      </c>
      <c r="D7" s="11" t="str">
        <f>'Wykaz ppg - kalkulator '!AA18</f>
        <v>Olsztyn</v>
      </c>
      <c r="E7" s="11" t="str">
        <f>'Wykaz ppg - kalkulator '!AB18</f>
        <v>Piłsudskiego</v>
      </c>
      <c r="F7" s="11">
        <f>'Wykaz ppg - kalkulator '!AC18</f>
        <v>10</v>
      </c>
      <c r="G7" s="10" t="str">
        <f>'Wykaz ppg - kalkulator '!AE18</f>
        <v>8018590365500007188720</v>
      </c>
      <c r="H7" s="10">
        <f>'Wykaz ppg - kalkulator '!AT18</f>
        <v>80163</v>
      </c>
      <c r="I7" s="10" t="str">
        <f>'Wykaz ppg - kalkulator '!AU18</f>
        <v>W-4_ZA</v>
      </c>
      <c r="J7" s="82" t="s">
        <v>143</v>
      </c>
    </row>
    <row r="8" spans="1:10" ht="12">
      <c r="A8" s="10">
        <f>'Wykaz ppg - kalkulator '!A19</f>
        <v>6</v>
      </c>
      <c r="B8" s="11" t="str">
        <f>'Wykaz ppg - kalkulator '!X19</f>
        <v>Gminne Przedszkole w Olsztynie</v>
      </c>
      <c r="C8" s="11" t="str">
        <f>'Wykaz ppg - kalkulator '!Y19</f>
        <v>42-256</v>
      </c>
      <c r="D8" s="11" t="str">
        <f>'Wykaz ppg - kalkulator '!AA19</f>
        <v>Olsztyn</v>
      </c>
      <c r="E8" s="11" t="str">
        <f>'Wykaz ppg - kalkulator '!AB19</f>
        <v xml:space="preserve">Napoleona </v>
      </c>
      <c r="F8" s="11">
        <f>'Wykaz ppg - kalkulator '!AC19</f>
        <v>22</v>
      </c>
      <c r="G8" s="10" t="str">
        <f>'Wykaz ppg - kalkulator '!AE19</f>
        <v>8018590365500007099903</v>
      </c>
      <c r="H8" s="10">
        <f>'Wykaz ppg - kalkulator '!AT19</f>
        <v>148909</v>
      </c>
      <c r="I8" s="10" t="str">
        <f>'Wykaz ppg - kalkulator '!AU19</f>
        <v>W-4_ZA</v>
      </c>
      <c r="J8" s="82" t="s">
        <v>143</v>
      </c>
    </row>
    <row r="9" spans="1:10" ht="12">
      <c r="A9" s="10">
        <f>'Wykaz ppg - kalkulator '!A20</f>
        <v>7</v>
      </c>
      <c r="B9" s="11" t="str">
        <f>'Wykaz ppg - kalkulator '!X20</f>
        <v>Szkoła Podstawowa w Kusiętach</v>
      </c>
      <c r="C9" s="11" t="str">
        <f>'Wykaz ppg - kalkulator '!Y20</f>
        <v>42-256</v>
      </c>
      <c r="D9" s="11" t="str">
        <f>'Wykaz ppg - kalkulator '!AA20</f>
        <v>Kusięta</v>
      </c>
      <c r="E9" s="11">
        <f>'Wykaz ppg - kalkulator '!AB20</f>
        <v>0</v>
      </c>
      <c r="F9" s="11">
        <f>'Wykaz ppg - kalkulator '!AC20</f>
        <v>208</v>
      </c>
      <c r="G9" s="10" t="str">
        <f>'Wykaz ppg - kalkulator '!AE20</f>
        <v>8018590365500007903392</v>
      </c>
      <c r="H9" s="10">
        <f>'Wykaz ppg - kalkulator '!AT20</f>
        <v>91378</v>
      </c>
      <c r="I9" s="10" t="str">
        <f>'Wykaz ppg - kalkulator '!AU20</f>
        <v>W-4_ZA</v>
      </c>
      <c r="J9" s="82" t="s">
        <v>143</v>
      </c>
    </row>
    <row r="10" spans="1:10" ht="12">
      <c r="A10" s="10">
        <f>'Wykaz ppg - kalkulator '!A21</f>
        <v>8</v>
      </c>
      <c r="B10" s="11" t="str">
        <f>'Wykaz ppg - kalkulator '!X21</f>
        <v>Gmina Olsztyn</v>
      </c>
      <c r="C10" s="11" t="str">
        <f>'Wykaz ppg - kalkulator '!Y21</f>
        <v>42-256</v>
      </c>
      <c r="D10" s="11" t="str">
        <f>'Wykaz ppg - kalkulator '!AA21</f>
        <v>Zrębice</v>
      </c>
      <c r="E10" s="11" t="str">
        <f>'Wykaz ppg - kalkulator '!AB21</f>
        <v>Główna</v>
      </c>
      <c r="F10" s="11">
        <f>'Wykaz ppg - kalkulator '!AC21</f>
        <v>141</v>
      </c>
      <c r="G10" s="10" t="str">
        <f>'Wykaz ppg - kalkulator '!AE21</f>
        <v>8018590365500019631603</v>
      </c>
      <c r="H10" s="10">
        <f>'Wykaz ppg - kalkulator '!AT21</f>
        <v>22081</v>
      </c>
      <c r="I10" s="10" t="str">
        <f>'Wykaz ppg - kalkulator '!AU21</f>
        <v>W-3.6_ZA</v>
      </c>
      <c r="J10" s="82" t="s">
        <v>143</v>
      </c>
    </row>
    <row r="11" spans="1:10" ht="12">
      <c r="A11" s="10">
        <f>'Wykaz ppg - kalkulator '!A22</f>
        <v>9</v>
      </c>
      <c r="B11" s="11" t="str">
        <f>'Wykaz ppg - kalkulator '!X22</f>
        <v>Gminny Ośrodek Sportu i Rekreacji w Olsztynie</v>
      </c>
      <c r="C11" s="11" t="str">
        <f>'Wykaz ppg - kalkulator '!Y22</f>
        <v>42-256</v>
      </c>
      <c r="D11" s="11" t="str">
        <f>'Wykaz ppg - kalkulator '!AA22</f>
        <v>Olsztyn</v>
      </c>
      <c r="E11" s="11" t="str">
        <f>'Wykaz ppg - kalkulator '!AB22</f>
        <v xml:space="preserve">Zielona </v>
      </c>
      <c r="F11" s="11">
        <f>'Wykaz ppg - kalkulator '!AC22</f>
        <v>66</v>
      </c>
      <c r="G11" s="10" t="str">
        <f>'Wykaz ppg - kalkulator '!AE22</f>
        <v>8018590365500007493374</v>
      </c>
      <c r="H11" s="10">
        <f>'Wykaz ppg - kalkulator '!AT22</f>
        <v>102895</v>
      </c>
      <c r="I11" s="10" t="str">
        <f>'Wykaz ppg - kalkulator '!AU22</f>
        <v>W-4_ZA</v>
      </c>
      <c r="J11" s="82" t="s">
        <v>143</v>
      </c>
    </row>
    <row r="12" spans="1:10" ht="12">
      <c r="A12" s="10">
        <f>'Wykaz ppg - kalkulator '!A23</f>
        <v>10</v>
      </c>
      <c r="B12" s="11" t="str">
        <f>'Wykaz ppg - kalkulator '!X23</f>
        <v>Gminny Ośrodek Pomocy Społecznej w Olsztynie</v>
      </c>
      <c r="C12" s="11" t="str">
        <f>'Wykaz ppg - kalkulator '!Y23</f>
        <v>42-256</v>
      </c>
      <c r="D12" s="11" t="str">
        <f>'Wykaz ppg - kalkulator '!AA23</f>
        <v>Olsztyn</v>
      </c>
      <c r="E12" s="11" t="str">
        <f>'Wykaz ppg - kalkulator '!AB23</f>
        <v xml:space="preserve">Zielona </v>
      </c>
      <c r="F12" s="11">
        <f>'Wykaz ppg - kalkulator '!AC23</f>
        <v>70</v>
      </c>
      <c r="G12" s="10" t="str">
        <f>'Wykaz ppg - kalkulator '!AE23</f>
        <v>8018590365500007859804</v>
      </c>
      <c r="H12" s="10">
        <f>'Wykaz ppg - kalkulator '!AT23</f>
        <v>33762</v>
      </c>
      <c r="I12" s="10" t="str">
        <f>'Wykaz ppg - kalkulator '!AU23</f>
        <v>W-3.6_ZA</v>
      </c>
      <c r="J12" s="82" t="s">
        <v>143</v>
      </c>
    </row>
    <row r="13" spans="1:10" ht="12">
      <c r="A13" s="10">
        <f>'Wykaz ppg - kalkulator '!A24</f>
        <v>11</v>
      </c>
      <c r="B13" s="11" t="str">
        <f>'Wykaz ppg - kalkulator '!X24</f>
        <v>Miasto i Gmina Olsztyn</v>
      </c>
      <c r="C13" s="11" t="str">
        <f>'Wykaz ppg - kalkulator '!Y24</f>
        <v>42-256</v>
      </c>
      <c r="D13" s="11" t="str">
        <f>'Wykaz ppg - kalkulator '!AA24</f>
        <v>Olsztyn</v>
      </c>
      <c r="E13" s="11" t="str">
        <f>'Wykaz ppg - kalkulator '!AB24</f>
        <v xml:space="preserve">Kuhna </v>
      </c>
      <c r="F13" s="11">
        <f>'Wykaz ppg - kalkulator '!AC24</f>
        <v>20</v>
      </c>
      <c r="G13" s="10" t="str">
        <f>'Wykaz ppg - kalkulator '!AE24</f>
        <v>8018590365500007670461</v>
      </c>
      <c r="H13" s="10">
        <f>'Wykaz ppg - kalkulator '!AT24</f>
        <v>42649</v>
      </c>
      <c r="I13" s="10" t="str">
        <f>'Wykaz ppg - kalkulator '!AU24</f>
        <v>W-3.6_ZA</v>
      </c>
      <c r="J13" s="82" t="s">
        <v>143</v>
      </c>
    </row>
    <row r="14" spans="1:10" ht="12">
      <c r="A14" s="10">
        <f>'Wykaz ppg - kalkulator '!A25</f>
        <v>12</v>
      </c>
      <c r="B14" s="11" t="str">
        <f>'Wykaz ppg - kalkulator '!X25</f>
        <v>Skrajnica Szczytowa dz. 211 (Dom Ludowy)</v>
      </c>
      <c r="C14" s="11" t="str">
        <f>'Wykaz ppg - kalkulator '!Y25</f>
        <v>42-256</v>
      </c>
      <c r="D14" s="11" t="str">
        <f>'Wykaz ppg - kalkulator '!AA25</f>
        <v>Skrajnica</v>
      </c>
      <c r="E14" s="11" t="str">
        <f>'Wykaz ppg - kalkulator '!AB25</f>
        <v>Szczytowa</v>
      </c>
      <c r="F14" s="11">
        <f>'Wykaz ppg - kalkulator '!AC25</f>
        <v>41</v>
      </c>
      <c r="G14" s="10" t="str">
        <f>'Wykaz ppg - kalkulator '!AE25</f>
        <v>8018590365500019561276</v>
      </c>
      <c r="H14" s="10">
        <f>'Wykaz ppg - kalkulator '!AT25</f>
        <v>12367</v>
      </c>
      <c r="I14" s="10" t="str">
        <f>'Wykaz ppg - kalkulator '!AU25</f>
        <v>W-3.6_ZA</v>
      </c>
      <c r="J14" s="82" t="s">
        <v>143</v>
      </c>
    </row>
    <row r="15" spans="1:10" ht="12">
      <c r="A15" s="10">
        <f>'Wykaz ppg - kalkulator '!A26</f>
        <v>13</v>
      </c>
      <c r="B15" s="11" t="str">
        <f>'Wykaz ppg - kalkulator '!X26</f>
        <v>Szkoła Podstawowa im. Jarosława Dąbrowskiego w Zrębicach</v>
      </c>
      <c r="C15" s="11" t="str">
        <f>'Wykaz ppg - kalkulator '!Y26</f>
        <v>42-256</v>
      </c>
      <c r="D15" s="11" t="str">
        <f>'Wykaz ppg - kalkulator '!AA26</f>
        <v>Zrębice</v>
      </c>
      <c r="E15" s="11" t="str">
        <f>'Wykaz ppg - kalkulator '!AB26</f>
        <v>Główna</v>
      </c>
      <c r="F15" s="11">
        <f>'Wykaz ppg - kalkulator '!AC26</f>
        <v>143</v>
      </c>
      <c r="G15" s="10" t="str">
        <f>'Wykaz ppg - kalkulator '!AE26</f>
        <v>8018590365500007351155</v>
      </c>
      <c r="H15" s="10">
        <f>'Wykaz ppg - kalkulator '!AT26</f>
        <v>147402</v>
      </c>
      <c r="I15" s="10" t="str">
        <f>'Wykaz ppg - kalkulator '!AU26</f>
        <v>W-4_ZA</v>
      </c>
      <c r="J15" s="82" t="s">
        <v>143</v>
      </c>
    </row>
    <row r="16" spans="1:10" ht="12">
      <c r="A16" s="10">
        <f>'Wykaz ppg - kalkulator '!A27</f>
        <v>14</v>
      </c>
      <c r="B16" s="11" t="str">
        <f>'Wykaz ppg - kalkulator '!X27</f>
        <v xml:space="preserve">Szkoła Podstawowa w Biskupicach </v>
      </c>
      <c r="C16" s="11" t="str">
        <f>'Wykaz ppg - kalkulator '!Y27</f>
        <v>42-256</v>
      </c>
      <c r="D16" s="11" t="str">
        <f>'Wykaz ppg - kalkulator '!AA27</f>
        <v>Biskupice</v>
      </c>
      <c r="E16" s="11" t="str">
        <f>'Wykaz ppg - kalkulator '!AB27</f>
        <v>Szkolna</v>
      </c>
      <c r="F16" s="11">
        <f>'Wykaz ppg - kalkulator '!AC27</f>
        <v>4</v>
      </c>
      <c r="G16" s="10" t="str">
        <f>'Wykaz ppg - kalkulator '!AE27</f>
        <v>8018590365500006754797</v>
      </c>
      <c r="H16" s="10">
        <f>'Wykaz ppg - kalkulator '!AT27</f>
        <v>86853</v>
      </c>
      <c r="I16" s="10" t="str">
        <f>'Wykaz ppg - kalkulator '!AU27</f>
        <v>W-3.6_ZA</v>
      </c>
      <c r="J16" s="82" t="s">
        <v>143</v>
      </c>
    </row>
    <row r="17" spans="1:10" ht="12">
      <c r="A17" s="10">
        <f>'Wykaz ppg - kalkulator '!A28</f>
        <v>15</v>
      </c>
      <c r="B17" s="11" t="str">
        <f>'Wykaz ppg - kalkulator '!X28</f>
        <v>Gminny Ośrodek Kultury</v>
      </c>
      <c r="C17" s="11" t="str">
        <f>'Wykaz ppg - kalkulator '!Y28</f>
        <v>42-256</v>
      </c>
      <c r="D17" s="11" t="str">
        <f>'Wykaz ppg - kalkulator '!AA28</f>
        <v>Olsztyn</v>
      </c>
      <c r="E17" s="11" t="str">
        <f>'Wykaz ppg - kalkulator '!AB28</f>
        <v>Piłsudskiego</v>
      </c>
      <c r="F17" s="11">
        <f>'Wykaz ppg - kalkulator '!AC28</f>
        <v>15</v>
      </c>
      <c r="G17" s="10" t="str">
        <f>'Wykaz ppg - kalkulator '!AE28</f>
        <v>8018590365500007457635</v>
      </c>
      <c r="H17" s="10">
        <f>'Wykaz ppg - kalkulator '!AT28</f>
        <v>50276</v>
      </c>
      <c r="I17" s="10" t="str">
        <f>'Wykaz ppg - kalkulator '!AU28</f>
        <v>W-3.6_ZA</v>
      </c>
      <c r="J17" s="82" t="s">
        <v>143</v>
      </c>
    </row>
    <row r="18" spans="1:10" ht="12">
      <c r="A18" s="10">
        <f>'Wykaz ppg - kalkulator '!A29</f>
        <v>16</v>
      </c>
      <c r="B18" s="11" t="str">
        <f>'Wykaz ppg - kalkulator '!X29</f>
        <v>Miasto i Gmina Olsztyn</v>
      </c>
      <c r="C18" s="11" t="str">
        <f>'Wykaz ppg - kalkulator '!Y29</f>
        <v>42-256</v>
      </c>
      <c r="D18" s="11" t="str">
        <f>'Wykaz ppg - kalkulator '!AA29</f>
        <v>Zrębice Pierwsze</v>
      </c>
      <c r="E18" s="11" t="str">
        <f>'Wykaz ppg - kalkulator '!AB29</f>
        <v xml:space="preserve">Główna </v>
      </c>
      <c r="F18" s="11">
        <f>'Wykaz ppg - kalkulator '!AC29</f>
        <v>139</v>
      </c>
      <c r="G18" s="10" t="str">
        <f>'Wykaz ppg - kalkulator '!AE29</f>
        <v>8018590365500007790305</v>
      </c>
      <c r="H18" s="10">
        <f>'Wykaz ppg - kalkulator '!AT29</f>
        <v>34235</v>
      </c>
      <c r="I18" s="10" t="str">
        <f>'Wykaz ppg - kalkulator '!AU29</f>
        <v>W-2.1_ZA</v>
      </c>
      <c r="J18" s="82" t="s">
        <v>143</v>
      </c>
    </row>
    <row r="19" spans="1:10" ht="12">
      <c r="A19" s="10">
        <f>'Wykaz ppg - kalkulator '!A30</f>
        <v>17</v>
      </c>
      <c r="B19" s="11" t="str">
        <f>'Wykaz ppg - kalkulator '!X30</f>
        <v>Miasto i Gmina Olsztyn</v>
      </c>
      <c r="C19" s="11" t="str">
        <f>'Wykaz ppg - kalkulator '!Y30</f>
        <v>42-256</v>
      </c>
      <c r="D19" s="11" t="str">
        <f>'Wykaz ppg - kalkulator '!AA30</f>
        <v>Turów</v>
      </c>
      <c r="E19" s="11" t="str">
        <f>'Wykaz ppg - kalkulator '!AB30</f>
        <v xml:space="preserve">Szkolna </v>
      </c>
      <c r="F19" s="11">
        <f>'Wykaz ppg - kalkulator '!AC30</f>
        <v>30</v>
      </c>
      <c r="G19" s="10" t="str">
        <f>'Wykaz ppg - kalkulator '!AE30</f>
        <v>8018590365500042258143</v>
      </c>
      <c r="H19" s="10">
        <f>'Wykaz ppg - kalkulator '!AT30</f>
        <v>18228</v>
      </c>
      <c r="I19" s="10" t="str">
        <f>'Wykaz ppg - kalkulator '!AU30</f>
        <v>W-1.1_ZA</v>
      </c>
      <c r="J19" s="82" t="s">
        <v>143</v>
      </c>
    </row>
    <row r="20" spans="1:10" ht="12">
      <c r="A20" s="10">
        <f>'Wykaz ppg - kalkulator '!A31</f>
        <v>18</v>
      </c>
      <c r="B20" s="11" t="str">
        <f>'Wykaz ppg - kalkulator '!X31</f>
        <v>Miasto i Gmina Olsztyn</v>
      </c>
      <c r="C20" s="11" t="str">
        <f>'Wykaz ppg - kalkulator '!Y31</f>
        <v>42-256</v>
      </c>
      <c r="D20" s="11" t="str">
        <f>'Wykaz ppg - kalkulator '!AA31</f>
        <v>Biskupice</v>
      </c>
      <c r="E20" s="11" t="str">
        <f>'Wykaz ppg - kalkulator '!AB31</f>
        <v>Szkolna</v>
      </c>
      <c r="F20" s="11">
        <f>'Wykaz ppg - kalkulator '!AC31</f>
        <v>4</v>
      </c>
      <c r="G20" s="10" t="str">
        <f>'Wykaz ppg - kalkulator '!AE31</f>
        <v>8018590365500007383057</v>
      </c>
      <c r="H20" s="10">
        <f>'Wykaz ppg - kalkulator '!AT31</f>
        <v>125</v>
      </c>
      <c r="I20" s="10" t="str">
        <f>'Wykaz ppg - kalkulator '!AU31</f>
        <v>W-1.1_ZA</v>
      </c>
      <c r="J20" s="82" t="s">
        <v>143</v>
      </c>
    </row>
    <row r="21" spans="1:10">
      <c r="H21" s="9">
        <f>SUM(H3:H20)</f>
        <v>1299633</v>
      </c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B606C-EF96-4DC4-95B2-781BDDCF1847}">
  <dimension ref="A1:F19"/>
  <sheetViews>
    <sheetView topLeftCell="A7" workbookViewId="0">
      <selection activeCell="A19" sqref="A19:F19"/>
    </sheetView>
  </sheetViews>
  <sheetFormatPr defaultRowHeight="14"/>
  <cols>
    <col min="1" max="1" width="3.1640625" customWidth="1"/>
    <col min="6" max="6" width="18.08203125" customWidth="1"/>
  </cols>
  <sheetData>
    <row r="1" spans="1:6">
      <c r="A1" s="5" t="s">
        <v>26</v>
      </c>
      <c r="B1" s="90" t="s">
        <v>124</v>
      </c>
      <c r="C1" s="91"/>
      <c r="D1" s="91"/>
      <c r="E1" s="92"/>
      <c r="F1" s="8" t="s">
        <v>24</v>
      </c>
    </row>
    <row r="2" spans="1:6">
      <c r="A2" s="10">
        <f>'[1]Wykaz ppg - kalkulator '!A13</f>
        <v>1</v>
      </c>
      <c r="B2" s="11" t="str">
        <f>'[1]Wykaz ppg - kalkulator '!Y13</f>
        <v>42-256</v>
      </c>
      <c r="C2" s="11" t="str">
        <f>'[1]Wykaz ppg - kalkulator '!AA13</f>
        <v>Olsztyn</v>
      </c>
      <c r="D2" s="11" t="str">
        <f>'[1]Wykaz ppg - kalkulator '!AB13</f>
        <v xml:space="preserve">Kuhna </v>
      </c>
      <c r="E2" s="11">
        <f>'[1]Wykaz ppg - kalkulator '!AC13</f>
        <v>18</v>
      </c>
      <c r="F2" s="10" t="str">
        <f>'[1]Wykaz ppg - kalkulator '!AE13</f>
        <v>8018590365500000026593</v>
      </c>
    </row>
    <row r="3" spans="1:6">
      <c r="A3" s="10">
        <f>'[1]Wykaz ppg - kalkulator '!A14</f>
        <v>2</v>
      </c>
      <c r="B3" s="11" t="str">
        <f>'[1]Wykaz ppg - kalkulator '!Y14</f>
        <v>42-256</v>
      </c>
      <c r="C3" s="11" t="str">
        <f>'[1]Wykaz ppg - kalkulator '!AA14</f>
        <v>Olsztyn</v>
      </c>
      <c r="D3" s="11" t="str">
        <f>'[1]Wykaz ppg - kalkulator '!AB14</f>
        <v>Zielona</v>
      </c>
      <c r="E3" s="11">
        <f>'[1]Wykaz ppg - kalkulator '!AC14</f>
        <v>66</v>
      </c>
      <c r="F3" s="10" t="str">
        <f>'[1]Wykaz ppg - kalkulator '!AE14</f>
        <v>8018590365500008362372</v>
      </c>
    </row>
    <row r="4" spans="1:6">
      <c r="A4" s="10">
        <f>'[1]Wykaz ppg - kalkulator '!A15</f>
        <v>3</v>
      </c>
      <c r="B4" s="11" t="str">
        <f>'[1]Wykaz ppg - kalkulator '!Y15</f>
        <v>42-256</v>
      </c>
      <c r="C4" s="11" t="str">
        <f>'[1]Wykaz ppg - kalkulator '!AA15</f>
        <v>Przymiłowice</v>
      </c>
      <c r="D4" s="11" t="str">
        <f>'[1]Wykaz ppg - kalkulator '!AB15</f>
        <v>Zamkowa</v>
      </c>
      <c r="E4" s="11">
        <f>'[1]Wykaz ppg - kalkulator '!AC15</f>
        <v>118</v>
      </c>
      <c r="F4" s="10" t="str">
        <f>'[1]Wykaz ppg - kalkulator '!AE15</f>
        <v>8018590365500007610689</v>
      </c>
    </row>
    <row r="5" spans="1:6">
      <c r="A5" s="10">
        <f>'[1]Wykaz ppg - kalkulator '!A16</f>
        <v>5</v>
      </c>
      <c r="B5" s="11" t="str">
        <f>'[1]Wykaz ppg - kalkulator '!Y16</f>
        <v>42-256</v>
      </c>
      <c r="C5" s="11" t="str">
        <f>'[1]Wykaz ppg - kalkulator '!AA16</f>
        <v>Kusięta</v>
      </c>
      <c r="D5" s="11">
        <f>'[1]Wykaz ppg - kalkulator '!AB16</f>
        <v>0</v>
      </c>
      <c r="E5" s="11" t="str">
        <f>'[1]Wykaz ppg - kalkulator '!AC16</f>
        <v>dz. 638/7, 638/5</v>
      </c>
      <c r="F5" s="10" t="str">
        <f>'[1]Wykaz ppg - kalkulator '!AE16</f>
        <v>8018590365500018509712</v>
      </c>
    </row>
    <row r="6" spans="1:6">
      <c r="A6" s="10">
        <f>'[1]Wykaz ppg - kalkulator '!A17</f>
        <v>4</v>
      </c>
      <c r="B6" s="11" t="str">
        <f>'[1]Wykaz ppg - kalkulator '!Y17</f>
        <v>42-256</v>
      </c>
      <c r="C6" s="11" t="str">
        <f>'[1]Wykaz ppg - kalkulator '!AA17</f>
        <v>Olsztyn</v>
      </c>
      <c r="D6" s="11" t="str">
        <f>'[1]Wykaz ppg - kalkulator '!AB17</f>
        <v>Piłsudskiego</v>
      </c>
      <c r="E6" s="11">
        <f>'[1]Wykaz ppg - kalkulator '!AC17</f>
        <v>10</v>
      </c>
      <c r="F6" s="10" t="str">
        <f>'[1]Wykaz ppg - kalkulator '!AE17</f>
        <v>8018590365500007188720</v>
      </c>
    </row>
    <row r="7" spans="1:6">
      <c r="A7" s="10">
        <f>'[1]Wykaz ppg - kalkulator '!A18</f>
        <v>6</v>
      </c>
      <c r="B7" s="11" t="str">
        <f>'[1]Wykaz ppg - kalkulator '!Y18</f>
        <v>42-256</v>
      </c>
      <c r="C7" s="11" t="str">
        <f>'[1]Wykaz ppg - kalkulator '!AA18</f>
        <v>Olsztyn</v>
      </c>
      <c r="D7" s="11" t="str">
        <f>'[1]Wykaz ppg - kalkulator '!AB18</f>
        <v xml:space="preserve">Napoleona </v>
      </c>
      <c r="E7" s="11">
        <f>'[1]Wykaz ppg - kalkulator '!AC18</f>
        <v>22</v>
      </c>
      <c r="F7" s="10" t="str">
        <f>'[1]Wykaz ppg - kalkulator '!AE18</f>
        <v>8018590365500007099903</v>
      </c>
    </row>
    <row r="8" spans="1:6">
      <c r="A8" s="10">
        <f>'[1]Wykaz ppg - kalkulator '!A19</f>
        <v>7</v>
      </c>
      <c r="B8" s="11" t="str">
        <f>'[1]Wykaz ppg - kalkulator '!Y19</f>
        <v>42-256</v>
      </c>
      <c r="C8" s="11" t="str">
        <f>'[1]Wykaz ppg - kalkulator '!AA19</f>
        <v>Kusięta</v>
      </c>
      <c r="D8" s="11">
        <f>'[1]Wykaz ppg - kalkulator '!AB19</f>
        <v>0</v>
      </c>
      <c r="E8" s="11">
        <f>'[1]Wykaz ppg - kalkulator '!AC19</f>
        <v>208</v>
      </c>
      <c r="F8" s="10" t="str">
        <f>'[1]Wykaz ppg - kalkulator '!AE19</f>
        <v>8018590365500007903392</v>
      </c>
    </row>
    <row r="9" spans="1:6">
      <c r="A9" s="10">
        <f>'[1]Wykaz ppg - kalkulator '!A20</f>
        <v>8</v>
      </c>
      <c r="B9" s="11" t="str">
        <f>'[1]Wykaz ppg - kalkulator '!Y20</f>
        <v>42-256</v>
      </c>
      <c r="C9" s="11" t="str">
        <f>'[1]Wykaz ppg - kalkulator '!AA20</f>
        <v>Zrębice</v>
      </c>
      <c r="D9" s="11" t="str">
        <f>'[1]Wykaz ppg - kalkulator '!AB20</f>
        <v>Główna</v>
      </c>
      <c r="E9" s="11">
        <f>'[1]Wykaz ppg - kalkulator '!AC20</f>
        <v>141</v>
      </c>
      <c r="F9" s="10" t="str">
        <f>'[1]Wykaz ppg - kalkulator '!AE20</f>
        <v>8018590365500019631603</v>
      </c>
    </row>
    <row r="10" spans="1:6">
      <c r="A10" s="10">
        <f>'[1]Wykaz ppg - kalkulator '!A21</f>
        <v>9</v>
      </c>
      <c r="B10" s="11" t="str">
        <f>'[1]Wykaz ppg - kalkulator '!Y21</f>
        <v>42-256</v>
      </c>
      <c r="C10" s="11" t="str">
        <f>'[1]Wykaz ppg - kalkulator '!AA21</f>
        <v>Olsztyn</v>
      </c>
      <c r="D10" s="11" t="str">
        <f>'[1]Wykaz ppg - kalkulator '!AB21</f>
        <v xml:space="preserve">Zielona </v>
      </c>
      <c r="E10" s="11">
        <f>'[1]Wykaz ppg - kalkulator '!AC21</f>
        <v>66</v>
      </c>
      <c r="F10" s="10" t="str">
        <f>'[1]Wykaz ppg - kalkulator '!AE21</f>
        <v>8018590365500007493374</v>
      </c>
    </row>
    <row r="11" spans="1:6">
      <c r="A11" s="10">
        <f>'[1]Wykaz ppg - kalkulator '!A22</f>
        <v>10</v>
      </c>
      <c r="B11" s="11" t="str">
        <f>'[1]Wykaz ppg - kalkulator '!Y22</f>
        <v>42-256</v>
      </c>
      <c r="C11" s="11" t="str">
        <f>'[1]Wykaz ppg - kalkulator '!AA22</f>
        <v>Olsztyn</v>
      </c>
      <c r="D11" s="11" t="str">
        <f>'[1]Wykaz ppg - kalkulator '!AB22</f>
        <v xml:space="preserve">Zielona </v>
      </c>
      <c r="E11" s="11">
        <f>'[1]Wykaz ppg - kalkulator '!AC22</f>
        <v>70</v>
      </c>
      <c r="F11" s="10" t="str">
        <f>'[1]Wykaz ppg - kalkulator '!AE22</f>
        <v>8018590365500007859804</v>
      </c>
    </row>
    <row r="12" spans="1:6">
      <c r="A12" s="10">
        <f>'[1]Wykaz ppg - kalkulator '!A23</f>
        <v>11</v>
      </c>
      <c r="B12" s="11" t="str">
        <f>'[1]Wykaz ppg - kalkulator '!Y23</f>
        <v>42-256</v>
      </c>
      <c r="C12" s="11" t="str">
        <f>'[1]Wykaz ppg - kalkulator '!AA23</f>
        <v>Olsztyn</v>
      </c>
      <c r="D12" s="11" t="str">
        <f>'[1]Wykaz ppg - kalkulator '!AB23</f>
        <v xml:space="preserve">Kuhna </v>
      </c>
      <c r="E12" s="11">
        <f>'[1]Wykaz ppg - kalkulator '!AC23</f>
        <v>20</v>
      </c>
      <c r="F12" s="10" t="str">
        <f>'[1]Wykaz ppg - kalkulator '!AE23</f>
        <v>8018590365500007670461</v>
      </c>
    </row>
    <row r="13" spans="1:6">
      <c r="A13" s="10">
        <f>'[1]Wykaz ppg - kalkulator '!A24</f>
        <v>12</v>
      </c>
      <c r="B13" s="11" t="str">
        <f>'[1]Wykaz ppg - kalkulator '!Y24</f>
        <v>42-256</v>
      </c>
      <c r="C13" s="11" t="str">
        <f>'[1]Wykaz ppg - kalkulator '!AA24</f>
        <v>Skrajnica</v>
      </c>
      <c r="D13" s="11" t="str">
        <f>'[1]Wykaz ppg - kalkulator '!AB24</f>
        <v>Szczytowa</v>
      </c>
      <c r="E13" s="11">
        <f>'[1]Wykaz ppg - kalkulator '!AC24</f>
        <v>41</v>
      </c>
      <c r="F13" s="10" t="str">
        <f>'[1]Wykaz ppg - kalkulator '!AE24</f>
        <v>8018590365500019561276</v>
      </c>
    </row>
    <row r="14" spans="1:6">
      <c r="A14" s="10">
        <f>'[1]Wykaz ppg - kalkulator '!A25</f>
        <v>13</v>
      </c>
      <c r="B14" s="11" t="str">
        <f>'[1]Wykaz ppg - kalkulator '!Y25</f>
        <v>42-256</v>
      </c>
      <c r="C14" s="11" t="str">
        <f>'[1]Wykaz ppg - kalkulator '!AA25</f>
        <v>Zrębice</v>
      </c>
      <c r="D14" s="11" t="str">
        <f>'[1]Wykaz ppg - kalkulator '!AB25</f>
        <v>Główna</v>
      </c>
      <c r="E14" s="11">
        <f>'[1]Wykaz ppg - kalkulator '!AC25</f>
        <v>143</v>
      </c>
      <c r="F14" s="10" t="str">
        <f>'[1]Wykaz ppg - kalkulator '!AE25</f>
        <v>8018590365500007351155</v>
      </c>
    </row>
    <row r="15" spans="1:6">
      <c r="A15" s="10">
        <f>'[1]Wykaz ppg - kalkulator '!A26</f>
        <v>14</v>
      </c>
      <c r="B15" s="11" t="str">
        <f>'[1]Wykaz ppg - kalkulator '!Y26</f>
        <v>42-256</v>
      </c>
      <c r="C15" s="11" t="str">
        <f>'[1]Wykaz ppg - kalkulator '!AA26</f>
        <v>Biskupice</v>
      </c>
      <c r="D15" s="11" t="str">
        <f>'[1]Wykaz ppg - kalkulator '!AB26</f>
        <v>Szkolna</v>
      </c>
      <c r="E15" s="11">
        <f>'[1]Wykaz ppg - kalkulator '!AC26</f>
        <v>4</v>
      </c>
      <c r="F15" s="10" t="str">
        <f>'[1]Wykaz ppg - kalkulator '!AE26</f>
        <v>8018590365500006754797</v>
      </c>
    </row>
    <row r="16" spans="1:6">
      <c r="A16" s="10">
        <f>'[1]Wykaz ppg - kalkulator '!A27</f>
        <v>15</v>
      </c>
      <c r="B16" s="11" t="str">
        <f>'[1]Wykaz ppg - kalkulator '!Y27</f>
        <v>42-256</v>
      </c>
      <c r="C16" s="11" t="str">
        <f>'[1]Wykaz ppg - kalkulator '!AA27</f>
        <v>Olsztyn</v>
      </c>
      <c r="D16" s="11" t="str">
        <f>'[1]Wykaz ppg - kalkulator '!AB27</f>
        <v>Piłsudskiego</v>
      </c>
      <c r="E16" s="11">
        <f>'[1]Wykaz ppg - kalkulator '!AC27</f>
        <v>15</v>
      </c>
      <c r="F16" s="10" t="str">
        <f>'[1]Wykaz ppg - kalkulator '!AE27</f>
        <v>8018590365500007457635</v>
      </c>
    </row>
    <row r="17" spans="1:6">
      <c r="A17" s="10">
        <f>'[1]Wykaz ppg - kalkulator '!A28</f>
        <v>16</v>
      </c>
      <c r="B17" s="11" t="str">
        <f>'[1]Wykaz ppg - kalkulator '!Y28</f>
        <v>42-256</v>
      </c>
      <c r="C17" s="11" t="str">
        <f>'[1]Wykaz ppg - kalkulator '!AA28</f>
        <v>Zrębice Pierwsze</v>
      </c>
      <c r="D17" s="11" t="str">
        <f>'[1]Wykaz ppg - kalkulator '!AB28</f>
        <v xml:space="preserve">Główna </v>
      </c>
      <c r="E17" s="11">
        <f>'[1]Wykaz ppg - kalkulator '!AC28</f>
        <v>139</v>
      </c>
      <c r="F17" s="10" t="str">
        <f>'[1]Wykaz ppg - kalkulator '!AE28</f>
        <v>8018590365500007790305</v>
      </c>
    </row>
    <row r="18" spans="1:6">
      <c r="A18" s="10">
        <f>'wykaz ppe '!A19</f>
        <v>17</v>
      </c>
      <c r="B18" s="11" t="str">
        <f>'Wykaz ppg - kalkulator '!Y30</f>
        <v>42-256</v>
      </c>
      <c r="C18" s="11" t="str">
        <f>'wykaz ppe '!D19</f>
        <v>Turów</v>
      </c>
      <c r="D18" s="11" t="str">
        <f>'wykaz ppe '!E19</f>
        <v xml:space="preserve">Szkolna </v>
      </c>
      <c r="E18" s="11">
        <f>'wykaz ppe '!F19</f>
        <v>30</v>
      </c>
      <c r="F18" s="10" t="str">
        <f>'wykaz ppe '!G19</f>
        <v>8018590365500042258143</v>
      </c>
    </row>
    <row r="19" spans="1:6">
      <c r="A19" s="10">
        <f>'wykaz ppe '!A20</f>
        <v>18</v>
      </c>
      <c r="B19" s="11" t="str">
        <f>'Wykaz ppg - kalkulator '!Y31</f>
        <v>42-256</v>
      </c>
      <c r="C19" s="11" t="str">
        <f>'wykaz ppe '!D20</f>
        <v>Biskupice</v>
      </c>
      <c r="D19" s="11" t="str">
        <f>'wykaz ppe '!E20</f>
        <v>Szkolna</v>
      </c>
      <c r="E19" s="11">
        <f>'wykaz ppe '!F20</f>
        <v>4</v>
      </c>
      <c r="F19" s="10" t="str">
        <f>'wykaz ppe '!G20</f>
        <v>8018590365500007383057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ppg - kalkulator </vt:lpstr>
      <vt:lpstr>Ceny</vt:lpstr>
      <vt:lpstr>wykaz ppe </vt:lpstr>
      <vt:lpstr>wykaz do akcyzy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Jacek Walski</cp:lastModifiedBy>
  <cp:revision>147</cp:revision>
  <cp:lastPrinted>2017-09-11T08:29:14Z</cp:lastPrinted>
  <dcterms:created xsi:type="dcterms:W3CDTF">2016-09-26T13:43:19Z</dcterms:created>
  <dcterms:modified xsi:type="dcterms:W3CDTF">2025-05-16T15:30:32Z</dcterms:modified>
</cp:coreProperties>
</file>