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B:\DZIAŁ INWESTYCJI\POSTĘPOWANIA 2025\powyżej 130 tys\MZDiM-P.271.11.2025 Przebudowa nawierzchni ulicy Wolności\Załączniki do tomu III SWZ Opisu przedmiotu zamówienia\"/>
    </mc:Choice>
  </mc:AlternateContent>
  <xr:revisionPtr revIDLastSave="0" documentId="13_ncr:1_{EC701BB3-8CC7-42AD-AB49-61D8519957C9}" xr6:coauthVersionLast="47" xr6:coauthVersionMax="47" xr10:uidLastSave="{00000000-0000-0000-0000-000000000000}"/>
  <bookViews>
    <workbookView xWindow="-120" yWindow="-120" windowWidth="29040" windowHeight="15840" xr2:uid="{22CF021F-169C-4154-BA90-31AB8C8D03EB}"/>
  </bookViews>
  <sheets>
    <sheet name="Arkusz2" sheetId="2" r:id="rId1"/>
  </sheets>
  <definedNames>
    <definedName name="_Hlk169170275" localSheetId="0">Arkusz2!$A$1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2" l="1"/>
  <c r="F36" i="2" l="1"/>
  <c r="E37" i="2" s="1"/>
  <c r="E25" i="2"/>
  <c r="F19" i="2"/>
  <c r="E27" i="2" s="1"/>
  <c r="E228" i="2"/>
  <c r="E202" i="2"/>
  <c r="F203" i="2" s="1"/>
  <c r="E106" i="2"/>
  <c r="F216" i="2"/>
  <c r="F214" i="2"/>
  <c r="F257" i="2"/>
  <c r="F232" i="2"/>
  <c r="E145" i="2"/>
  <c r="F265" i="2"/>
  <c r="F267" i="2"/>
  <c r="F260" i="2"/>
  <c r="F262" i="2"/>
  <c r="E208" i="2"/>
  <c r="E253" i="2"/>
  <c r="F254" i="2" s="1"/>
  <c r="F247" i="2" l="1"/>
  <c r="F249" i="2"/>
  <c r="F245" i="2"/>
  <c r="F243" i="2"/>
  <c r="F237" i="2"/>
  <c r="F235" i="2"/>
  <c r="F241" i="2"/>
  <c r="F239" i="2"/>
  <c r="F220" i="2"/>
  <c r="F229" i="2" l="1"/>
  <c r="F222" i="2"/>
  <c r="F218" i="2"/>
  <c r="F226" i="2"/>
  <c r="F209" i="2"/>
  <c r="F224" i="2"/>
  <c r="E184" i="2"/>
  <c r="E186" i="2" s="1"/>
  <c r="F187" i="2" s="1"/>
  <c r="E180" i="2"/>
  <c r="E166" i="2"/>
  <c r="E168" i="2"/>
  <c r="F169" i="2" s="1"/>
  <c r="E154" i="2" l="1"/>
  <c r="F155" i="2" s="1"/>
  <c r="E151" i="2" l="1"/>
  <c r="E129" i="2"/>
  <c r="F130" i="2" s="1"/>
  <c r="E204" i="2"/>
  <c r="F205" i="2" s="1"/>
  <c r="E131" i="2"/>
  <c r="E137" i="2"/>
  <c r="E102" i="2"/>
  <c r="F103" i="2" s="1"/>
  <c r="F76" i="2"/>
  <c r="E68" i="2"/>
  <c r="E52" i="2"/>
  <c r="F53" i="2" s="1"/>
  <c r="E60" i="2" s="1"/>
  <c r="F47" i="2"/>
  <c r="E42" i="2"/>
  <c r="F43" i="2" s="1"/>
  <c r="F45" i="2" s="1"/>
  <c r="E15" i="2"/>
  <c r="E14" i="2"/>
  <c r="E6" i="2"/>
  <c r="E133" i="2" l="1"/>
  <c r="E143" i="2" s="1"/>
  <c r="E149" i="2"/>
  <c r="E108" i="2"/>
  <c r="F109" i="2" s="1"/>
  <c r="E112" i="2"/>
  <c r="F113" i="2" s="1"/>
  <c r="F16" i="2"/>
  <c r="F107" i="2"/>
  <c r="E44" i="2"/>
  <c r="E139" i="2" l="1"/>
  <c r="E191" i="2"/>
  <c r="E188" i="2"/>
  <c r="F189" i="2" s="1"/>
  <c r="F185" i="2"/>
  <c r="F181" i="2"/>
  <c r="F173" i="2"/>
  <c r="E174" i="2" s="1"/>
  <c r="E170" i="2"/>
  <c r="F171" i="2" s="1"/>
  <c r="F163" i="2"/>
  <c r="E160" i="2"/>
  <c r="F161" i="2" s="1"/>
  <c r="F157" i="2"/>
  <c r="F167" i="2" s="1"/>
  <c r="F152" i="2"/>
  <c r="F150" i="2"/>
  <c r="F148" i="2"/>
  <c r="F146" i="2"/>
  <c r="F138" i="2"/>
  <c r="F132" i="2"/>
  <c r="E141" i="2" s="1"/>
  <c r="F127" i="2"/>
  <c r="E124" i="2"/>
  <c r="E122" i="2" s="1"/>
  <c r="F123" i="2" s="1"/>
  <c r="F115" i="2"/>
  <c r="E104" i="2"/>
  <c r="F96" i="2"/>
  <c r="E97" i="2" s="1"/>
  <c r="F98" i="2" s="1"/>
  <c r="E99" i="2" s="1"/>
  <c r="F100" i="2" s="1"/>
  <c r="E89" i="2"/>
  <c r="F90" i="2" s="1"/>
  <c r="F88" i="2"/>
  <c r="E81" i="2"/>
  <c r="F82" i="2" s="1"/>
  <c r="E79" i="2"/>
  <c r="F78" i="2"/>
  <c r="F74" i="2"/>
  <c r="F72" i="2"/>
  <c r="F65" i="2"/>
  <c r="E66" i="2" s="1"/>
  <c r="F67" i="2" s="1"/>
  <c r="F61" i="2"/>
  <c r="E50" i="2"/>
  <c r="F49" i="2"/>
  <c r="F69" i="2"/>
  <c r="E29" i="2"/>
  <c r="F30" i="2" s="1"/>
  <c r="E31" i="2" s="1"/>
  <c r="F32" i="2" s="1"/>
  <c r="F22" i="2"/>
  <c r="F7" i="2"/>
  <c r="F192" i="2" l="1"/>
  <c r="E193" i="2"/>
  <c r="F194" i="2" s="1"/>
  <c r="F24" i="2"/>
  <c r="F26" i="2" s="1"/>
  <c r="F105" i="2"/>
  <c r="E110" i="2"/>
  <c r="F111" i="2" s="1"/>
  <c r="F80" i="2"/>
  <c r="E93" i="2" s="1"/>
  <c r="F94" i="2" s="1"/>
  <c r="E83" i="2"/>
  <c r="F84" i="2" s="1"/>
  <c r="E91" i="2"/>
  <c r="F92" i="2" s="1"/>
  <c r="E85" i="2"/>
  <c r="F86" i="2" s="1"/>
  <c r="E56" i="2"/>
  <c r="F57" i="2" s="1"/>
  <c r="F51" i="2"/>
  <c r="E58" i="2" s="1"/>
  <c r="F59" i="2" s="1"/>
  <c r="E62" i="2" s="1"/>
  <c r="F63" i="2" s="1"/>
  <c r="E54" i="2"/>
  <c r="F55" i="2" s="1"/>
  <c r="F38" i="2"/>
  <c r="F40" i="2" s="1"/>
  <c r="E158" i="2"/>
  <c r="F144" i="2"/>
  <c r="F134" i="2"/>
  <c r="F175" i="2"/>
  <c r="F177" i="2"/>
  <c r="E178" i="2" s="1"/>
  <c r="F179" i="2" s="1"/>
  <c r="F142" i="2"/>
  <c r="F28" i="2"/>
  <c r="F125" i="2"/>
  <c r="E116" i="2"/>
  <c r="F159" i="2" l="1"/>
  <c r="E164" i="2"/>
  <c r="F165" i="2" s="1"/>
  <c r="F136" i="2"/>
  <c r="F140" i="2"/>
  <c r="E39" i="2"/>
  <c r="E195" i="2"/>
  <c r="F196" i="2" s="1"/>
  <c r="F117" i="2"/>
  <c r="E118" i="2"/>
  <c r="E120" i="2" l="1"/>
  <c r="F121" i="2" s="1"/>
  <c r="F119" i="2"/>
</calcChain>
</file>

<file path=xl/sharedStrings.xml><?xml version="1.0" encoding="utf-8"?>
<sst xmlns="http://schemas.openxmlformats.org/spreadsheetml/2006/main" count="506" uniqueCount="160">
  <si>
    <t>Lp.</t>
  </si>
  <si>
    <t>Nr spec.</t>
  </si>
  <si>
    <t>Opis i wyliczenia</t>
  </si>
  <si>
    <t>j.m.</t>
  </si>
  <si>
    <t>Poszcz</t>
  </si>
  <si>
    <t>Razem</t>
  </si>
  <si>
    <t>ROBOTY PRZYGOTOWAWCZE</t>
  </si>
  <si>
    <t>D-01.01.01</t>
  </si>
  <si>
    <t>Obsługa geodezyjna budowy. Odtworzenie trasy i punktów wysokościowych, pomiar geodezyjny powykonawczy</t>
  </si>
  <si>
    <t>km</t>
  </si>
  <si>
    <t>RAZEM</t>
  </si>
  <si>
    <t>DM- 00.00.00</t>
  </si>
  <si>
    <t>Opracowanie i zatwierdzenie projektu tymczasowej organizacji ruchu drogowego. Wdrożenie, utrzymanie i likwidacja TOR</t>
  </si>
  <si>
    <t>kpl</t>
  </si>
  <si>
    <t>Organizacja, utrzymanie i likwidacja zaplecza budowy</t>
  </si>
  <si>
    <t>D-01.02.04</t>
  </si>
  <si>
    <t>m</t>
  </si>
  <si>
    <t>Frezowanie nawierzchni z mieszanki mineralno-asfaltowej na głębokość 4 cm</t>
  </si>
  <si>
    <t>m2</t>
  </si>
  <si>
    <t>D- 01.02.04</t>
  </si>
  <si>
    <t>Mechaniczne rozebranie nawierzchni z MMA w-wa ścieralna chodnik - gr. 5 cm</t>
  </si>
  <si>
    <t>Mechaniczne rozebranie nawierzchni z MMA podbudowa bitumiczna gr. 7 cm</t>
  </si>
  <si>
    <t>Mechaniczne rozebranie nawierzchni z MMA podbudowa bitumiczna gr. 10 cm</t>
  </si>
  <si>
    <t>Mechaniczne rozebranie podbudowy z kruszywa gr. 20 cm</t>
  </si>
  <si>
    <t>Mechaniczne rozebranie podbudowy z kruszywa gr. 15 cm- chodniki</t>
  </si>
  <si>
    <t>Mechanicze profilowanie terenów zielonych, śr. grubość nadkładu 10 cm</t>
  </si>
  <si>
    <t>Rozbiórka krawężników wraz z ławą z betonu</t>
  </si>
  <si>
    <t>Rozbiórka obrzeży wraz z ławą z betonu</t>
  </si>
  <si>
    <t>m3</t>
  </si>
  <si>
    <t>D- 04.04.00 , D- 04.04.02</t>
  </si>
  <si>
    <t>Podbudowa zasadnicza z mieszanki 0/31,5 gr. 20 cm</t>
  </si>
  <si>
    <t>Podbudowa zasadnicza z mieszanki 0/31,5 gr. 15 cm (chodnik)</t>
  </si>
  <si>
    <t>D- 04.07.01</t>
  </si>
  <si>
    <t>D- 08.01.01</t>
  </si>
  <si>
    <t>Krawężniki betonowe 15x30 na ławie betonowej z oporem (podsypka cem-piaskowa: 0,01 m3/m, beton C12/15: 0,06 m3/m)</t>
  </si>
  <si>
    <t>Krawężniki betonowe 15x22 na ławie betonowej z oporem (podsypka cem-piaskowa: 0,01 m3/m, beton C12/15: 0,06 m3/m)</t>
  </si>
  <si>
    <t>D-08.03.01</t>
  </si>
  <si>
    <t>Obrzeża betonowe 8x30 na ławie betonowej (beton C12/15: 0,04 m3/m)</t>
  </si>
  <si>
    <t>D- 08.05.02</t>
  </si>
  <si>
    <t>Ściek z kostki betonowej o wym. 10x20x8 cm na ławie z betonu C12/15 gr. 20 cm, spoinowany podsypką cem.-piaskową</t>
  </si>
  <si>
    <t>D-05.03.26</t>
  </si>
  <si>
    <t>D- 04.03.01</t>
  </si>
  <si>
    <t>D- 05.03.05a</t>
  </si>
  <si>
    <t>Warstwa wyrównawcza AC-16W KR 3-4 gr. 4 cm</t>
  </si>
  <si>
    <t>Skropienie nawierzchni drogowych emulsją asfaltową w ilości 0,3 kg/m2 lub asfaltem upłynnionym w ilości 0,2 kg/m2</t>
  </si>
  <si>
    <t>D- 05.03.05b</t>
  </si>
  <si>
    <t>Warstwa ścieralna SMA 11 KR 3-4 gr. 4 cm</t>
  </si>
  <si>
    <t>D- 05.03.23</t>
  </si>
  <si>
    <t>Nawierzchnia z żółtych kostek ostrzegawczych z guzkami gr. 8 cm na podsypce z miału kamiennego śr. gr. 4 cm</t>
  </si>
  <si>
    <t>ROBOTY NA ISTNIEJĄCYCH SIECIACH UZBROJENIA PODZIEMNEGO</t>
  </si>
  <si>
    <t>KANALIZACJA DESZCZOWA I SANITARNA</t>
  </si>
  <si>
    <t>D- 03.02.01</t>
  </si>
  <si>
    <t>Przykanaliki z rur PVC-U 200 SN8 kielichowych: wykonanie wykopu, wywóz i utylizacja gruntu z wykopu, wykonanie podsypki z piasku gr. 10 cm, montaż rurociągu, obsypka i zasypka z piasku, zasypanie wykopu gruntem niewysadzinowym do wysokości spodu w-w konstrukcyjnych</t>
  </si>
  <si>
    <t>D- 03.02.01 a</t>
  </si>
  <si>
    <t>szt</t>
  </si>
  <si>
    <t>D- 03.02.01, D- 03.02.01 a</t>
  </si>
  <si>
    <t>D-03.02.01a</t>
  </si>
  <si>
    <t>Ręczne zatarcie rakowin i odprysków konstrukcji betonowych lub żelbetowych, bez zbrojenia - naprawa spękań wewnątrz studni rewizyjnych kanalizacji deszczowej, spoinowanie kręgów, podmurówki włazów studni</t>
  </si>
  <si>
    <t>Wpusty uliczne</t>
  </si>
  <si>
    <t>Rozebranie studzienek ściekowych ulicznych z wywozem</t>
  </si>
  <si>
    <t>SIECI WODOCIĄGOWE ORAZ GAZOWE</t>
  </si>
  <si>
    <t>D- 03.02.01a</t>
  </si>
  <si>
    <t>Regulacja pionowa skrzynek zasuw, hydrantów na sieciach wodociągowych lub gazowych wraz z ich wymianą (skrzynki żeliwne)</t>
  </si>
  <si>
    <t>SIECI TELETECHNICZNE/SYGNALIZACJA ŚWIETLNA</t>
  </si>
  <si>
    <t>ORGANIZACJA RUCHU</t>
  </si>
  <si>
    <t>D- 07.01.01</t>
  </si>
  <si>
    <t>Oznakowanie poziome grubowarstwowe - masy chemoutwardzalne</t>
  </si>
  <si>
    <t>Demontaż ogrodzeń segmentowych U-12a wraz z wywozem i utylizacją</t>
  </si>
  <si>
    <t>Rozścielenie ziemii urodzajnej gr. 10 cm oraz obsianie mieszanką traw niskich</t>
  </si>
  <si>
    <t>Cięcie mechaniczne nawierzchni z mieszanki mineralno-asfaltowych, głębokość cięcia 4 cm w-wa ścieralna, w-wa wyrównawcza</t>
  </si>
  <si>
    <t>w-wa ścieralna (ul. Wolności oraz ul. Lipowa)</t>
  </si>
  <si>
    <t>w-wa ścieralna ul. Lipowa</t>
  </si>
  <si>
    <t>Mechaniczne czyszczenie nawierzchni bitumicznej</t>
  </si>
  <si>
    <t>Cięcie mechaniczne nawierzchni z mieszanki mineralno-asfaltowych, głębokość cięcia 4 cm</t>
  </si>
  <si>
    <t>Cięcie mechaniczne nawierzchni z mieszanki mineralno-asfaltowych, głębokość cięcia 10 cm</t>
  </si>
  <si>
    <t>Rozbiórka ścieku przykrawężnikowego z kostki betonowej brukowej w wym. 20x10x8 cm na ławie betonowej gr. 20 cm</t>
  </si>
  <si>
    <t>Warstwa podbudowy zasadniczej z betonu asfaltowego AC-22P gr. 10 cm</t>
  </si>
  <si>
    <t>Warstwa wiążąca AC-16W KR 3-4 gr. 4 cm</t>
  </si>
  <si>
    <t>Cięcie mechaniczne nawierzchni z mieszanki mineralno-asfaltowych, głębokość cięcia 5 cm</t>
  </si>
  <si>
    <t>Frezowanie nawierzchni z mieszanki mineralno-asfaltowej na głębokość 5 cm (w-wa wiążąca)</t>
  </si>
  <si>
    <t>Rozbiórka krawężników betonowych wraz z ławą z betonu</t>
  </si>
  <si>
    <t>NAPRAWY PRZY UŻYCIU GEOSIATEK</t>
  </si>
  <si>
    <t>Skropienie nawierzchni drogowych emulsją asfaltową w ilości 0,3 kg/m2 lub asfaltem upłynnionym w ilości 0,2 kg/m2 modyfikowanym elastomerem</t>
  </si>
  <si>
    <t>Warstwa profilująca AC-16W KR 3-4 gr. 4 cm (pod geosiatkę)</t>
  </si>
  <si>
    <t>CHODNIKI</t>
  </si>
  <si>
    <t>Warstwa ścieralna AC-8S gr. 5 cm</t>
  </si>
  <si>
    <t>ZJAZDY</t>
  </si>
  <si>
    <t>Mechaniczne rozebranie nawierzchni z MMA w-wa ścieralna - gr. 5 cm</t>
  </si>
  <si>
    <t>Mechaniczne rozebranie podbudowy z kruszywa gr. 15 cm</t>
  </si>
  <si>
    <t>Warstwa wiążąca AC-16W gr. 4 cm</t>
  </si>
  <si>
    <t>POZOSTAŁE ROBOTY</t>
  </si>
  <si>
    <t>KNR 19-010828-01 analogia</t>
  </si>
  <si>
    <t>KNR 2-110412-02</t>
  </si>
  <si>
    <t>Wykucie starych spoin nawierzchni zatoki autobusowej. Zatoka autobusowa o nawierzchni z kostki kamiennej o powierzchni 123,66 m2.</t>
  </si>
  <si>
    <t>Spoinowanie nawierzchni z kostki kamiennej gotową, szybkowiążącą zaprawą fugową do kostki brukowej, przeznaczoną na zatoki autobusowe, o wytrzymałości na ściskanie ≥30 MPa. Średnia grubość warstwy 5 cm.</t>
  </si>
  <si>
    <t xml:space="preserve">D- 09.01.01 </t>
  </si>
  <si>
    <t>Frezowanie nawierzchni z mieszanki mineralno-asfaltowej na głębokość 4 cm w-wa wiążąca</t>
  </si>
  <si>
    <t>PRZEBUDOWA NAWIERZCHNI ULICY WOLNOŚCI</t>
  </si>
  <si>
    <t>Warstwa wiążąca AC-16W KR 3-4 gr. 5 cm</t>
  </si>
  <si>
    <t>Ulżenie geosiatek o wytrzymałości na rozciąganie (wzdłuż/wszerz)  ≥ 100/100 kN/m oraz wydłużeniu przy zerwaniu max. 3,0% (ilość nie uwzględnia zakładów)</t>
  </si>
  <si>
    <t>Frezowanie nawierzchni z mieszanki mineralno-asfaltowej na głębokość 4 cm pod w-wę profilującą</t>
  </si>
  <si>
    <t xml:space="preserve">D- 05.03.05b </t>
  </si>
  <si>
    <t xml:space="preserve">D- 04.01.01 </t>
  </si>
  <si>
    <t>Profilowanie i zagęszczanie podłoża</t>
  </si>
  <si>
    <t>Podbudowa pomocnicza- stabilizacja Rm=2,5 MPa gr. 20 cm</t>
  </si>
  <si>
    <t>Rozbiórka ścieku przykrawężnikowego z kostki betonowej brukowej gr. 8 cm na ławie betonowej gr. 20 cm.</t>
  </si>
  <si>
    <t>Roboty remontowe w obecie zatoki autobusowej przystanku Wolności- Tkacka 08</t>
  </si>
  <si>
    <t>Roboty wykończeniowe</t>
  </si>
  <si>
    <t>D- 03.02.01 a, D- 03.02.01</t>
  </si>
  <si>
    <t xml:space="preserve">Regulacja pionowa wpustów ulicznych bez wymiany zwieńczenia wraz z rozbiórką oraz odtworzeniem konstrukcji nawierzchni </t>
  </si>
  <si>
    <t>Regulacja pionowa wpustów ulicznych z wymianą zwieńczenia (korpus żeliwny, klasa D400, uchylny z blokadą na 2 rygle, wys. korpusu 150mm). Rozbiórka oraz odtworzenie konstrukcji nawierzchni.</t>
  </si>
  <si>
    <t>Rozbiórka oraz odbudowa górnej części studzienki betonowej elementami systemowymi wraz z regulacją istniejącego zwieńczenia. Rozbiórka oraz odbudowa konstrukcji nawierzchni jezdni  (do spodu w-wy podbudowy bitumicznej należy zastosować zaprawę zalewową)</t>
  </si>
  <si>
    <t xml:space="preserve">D- 03.02.01 </t>
  </si>
  <si>
    <t>Ręczne zatarcie rakowin i odprysków konstrukcji betonowych lub żelbetowych, bez zbrojenia - naprawa spękań wewnątrz studzienek, spoinowanie</t>
  </si>
  <si>
    <t>20*3,14</t>
  </si>
  <si>
    <t>Regulacja pokryw oraz ram studni teletechnicznych klasy A15</t>
  </si>
  <si>
    <t>Wymiana oraz regulacja pokrywy oraz ramy studni teletechnicznej klasy A15</t>
  </si>
  <si>
    <t>Rozbiórka oraz odbudowa górnej części studni, powyżej kręgów betnowych wraz z rozbiórką oraz odtworzeniem warstw konstrukcyjnych nawierzchni</t>
  </si>
  <si>
    <t>Studnie kanalizacji deszczowej</t>
  </si>
  <si>
    <t>Studnie kanalizacji sanitarnej</t>
  </si>
  <si>
    <t>Montaż studzienki tworzywowej DN425 na załamaniu trasy istniejącego przyłącza: wykonanie wykopu, wywóz i utylizacja gruntu z wykopu, zasypanie studzienki gruntem niewysadzinowym do wyskości spodu w-w konstrukcyjnych</t>
  </si>
  <si>
    <t>Studnia betonowa rewizyjna D1200 o gł. 2,2 m: wykonanie wykopu, wywóz i utylizacja gruntu z wykopu, wykonanie warstwy z betonu C8/10 gr. 30 cm pod dennicę, wykonanie izolacji przeciwwilgociowej elementów prefabrykowanych betonowych, montaż studni rewizyjnej, zasypanie studni gruntem niewysadzinowym oraz odtworzenie warstw konstrukcyjnych nawierzchni</t>
  </si>
  <si>
    <t>Rozbiórka oraz odbudowa górnej części studzienki betonowej elementami systemowymi wraz z wymianą oraz regulacją zwieńczenia (klasa D400, uchylny z blokadą na 2 rygle, wys. korpusu 150mm). Rozbiórka oraz odbudowa konstrukcji nawierzchni jezdni  (do spodu w-wy podbudowy bitumicznej należy zastosować masę zalewową)</t>
  </si>
  <si>
    <t>Rozbiórka oraz odbudowa górnej części studni, wraz w wymianą kręgu betonowego wraz z: wykonanie wykopu, wywóz i utylizacja gruntu z wykopu, zasypanie studni gruntem niewysadzinowym oraz odtworzenie warstw konstrukcyjnych nawierzchni</t>
  </si>
  <si>
    <t>Wymiana kręgu betonowego, rozbiórka oraz odbudowa górnej części studzienki betonowej elementami systemowymi wraz z wymianą oraz regulacją zwieńczenia (klasa D400, uchylny z blokadą na 2 rygle, wys. korpusu 150mm) wraz z: wykonanie wykopu pod wymianę kręgu, wywóz i utylizacja gruntu z wykopu, zasypanie studzienki gruntem niewysadzinowym oraz rozbiórką i odtworzeniem warstw konstrukcyjnych nawierzchni jezdni (do spodu w-wy podbudowy bitumicznej należy zastosować zaprawę zalewową)</t>
  </si>
  <si>
    <t>Wymiana kręgu betonowego, rozbiórka oraz odbudowa górnej części studzienki betonowej elementami systemowymi wraz z regulacją istniejącego zwieńczenia. Wykonanie wykopu pod wymianę kręgu, wywóz i utylizacja gruntu z wykopu, zasypanie studni gruntem niewysadzinowym oraz rozbiórka i odtworzenie warstw konstrukcyjnych nawierzchni jezdni (do spodu w-wy podbudowy bitumicznej należy zastosować zaprawę zalewową)</t>
  </si>
  <si>
    <t>Studzienki ściekowe uliczne betonowe o średnicy 500 mm z osadnikiem min. 0,5 m, wykonanie izolacji przeciwwilgociowej elementów prefabrykowanych, regulacja oraz pozostawnienie istniejącego zwieńczenia, zasypanie studzienki gruntem niewysadzinowym, odtworzenie warstw konstrukcyjnych jezdni przy użyciu zaprawy zalewowej</t>
  </si>
  <si>
    <t>Studzienki ściekowe uliczne betonowe o średnicy 500 mm z osadnikiem min. 0,5 m, korpusem żeliwnym klasa D400, uchylny z blokadą na 2 rygle, wys. korpusu 150mm, wykonanie izolacji przeciwwilgociowej elementów prefabrykowanych, regulacja zwieńczenia, zasypanie studzienki gruntem niewysadzinowym, odtworzenie konstrukcji jezdni przy użyciu zaprawy zalewowej</t>
  </si>
  <si>
    <t xml:space="preserve">Regulacja pionowa włazu studni wraz z jego wyminą. Właz klasy D400, H= min. 140 mm, D pokrywy= 680 mm </t>
  </si>
  <si>
    <t>Regulacja pionowa włazu studni</t>
  </si>
  <si>
    <t>Regulacja pionowa oraz wymiana włazu studni rewizyjnej kanalizacji deszczowej na właz samopoziomujący klasy D400- pokrywa z wypełnieniem żeliwnym</t>
  </si>
  <si>
    <r>
      <t xml:space="preserve">Regulacja pionowa oraz wymiana włazu studni rewizyjnej na właz samopoziomujący klasy D400 </t>
    </r>
    <r>
      <rPr>
        <b/>
        <sz val="10"/>
        <color rgb="FF000000"/>
        <rFont val="Arial"/>
        <family val="2"/>
        <charset val="238"/>
      </rPr>
      <t>w obrębie odtworzonej przez Spółkę WODNIK nawierzchni jezdni</t>
    </r>
    <r>
      <rPr>
        <sz val="10"/>
        <color rgb="FF000000"/>
        <rFont val="Arial"/>
        <family val="2"/>
        <charset val="238"/>
      </rPr>
      <t>. Rozebranie oraz odtworzenie w-w konstrukcyjnych nawierzchni jezdni wokół regulowanego zwieńczenia: masa zalewowa wymieszana z kruszywem do wysokości góry adaptera, odtworzenie warstw bitumicznych o średniej grubości 15 cm. Pokrywa włazu żeliwna.</t>
    </r>
  </si>
  <si>
    <t>PRZEDMIAR ROBÓT</t>
  </si>
  <si>
    <t xml:space="preserve">„Przebudowa nawierzchni ulicy Wolności w Jeleniej Górze – Etap II” </t>
  </si>
  <si>
    <t>WYMIANA KONSTRUKCJI NAWIERZCHNI ULICY WOLNOŚCI (TYP B)</t>
  </si>
  <si>
    <t>WYMIANA KONSTRUKCJI NAWIERZCHNI ULICY LIPOWEJ (TYP C)</t>
  </si>
  <si>
    <t>Cięcie mechaniczne nawierzchni z mieszanki mineralno-asfaltowych, głębokość cięcia 7 cm</t>
  </si>
  <si>
    <t xml:space="preserve">Zabiegi naprawcze w obrębie spękania poprzecznego: oczyszczenie pęknięcia, podgrzanie szczeliny, zagruntowanie gruntownikiem ściany rozwartej i oczyszczonej szczeliny, wypełnienie szczeliny asfaltową masą zalewową na gorąco na bazie asfaltu modyfikowanego polimerami </t>
  </si>
  <si>
    <t xml:space="preserve">D- 04.05.00, D- 04.05.01 </t>
  </si>
  <si>
    <t>Regulacja ścieku przykrawężnikowego przy wpustach</t>
  </si>
  <si>
    <r>
      <t xml:space="preserve">Regulacja pionowa oraz wymiana włazu studni kanalizacji sanitarnej na włazy samopoziomujące klasy D400 - pokrywa z wypełnieniem betonowym. </t>
    </r>
    <r>
      <rPr>
        <b/>
        <sz val="10"/>
        <rFont val="Arial"/>
        <family val="2"/>
        <charset val="238"/>
      </rPr>
      <t>Włazy zapewni Spółka "WODNIK"</t>
    </r>
  </si>
  <si>
    <t>w-wa wyrównawcza ul. Wolności</t>
  </si>
  <si>
    <t>Wywiezienie destruktu bitumicznego i kawałków betonu asfaltowego samochodami samowyładowczymi do miejsca utylizacji odpadu, utylizacja</t>
  </si>
  <si>
    <t>Wywiezienie gruzu betonowego:ściek, ławy, podbudowy z kruszywa, podsypki, utylizacja odpadu</t>
  </si>
  <si>
    <t>Wywiezienie gruzu betonowego: krawężniki, ławy pod krawężniki, podbudowy z kruszywa, podsypki, utylizacja odpadu</t>
  </si>
  <si>
    <t>Wywiezienie gruzu betonowego: ściek, podbudowy z kruszywa, podsypki, utylizacja odpadu</t>
  </si>
  <si>
    <t>Wywiezienie gruzu betonowego: krawężniki, obrzeża, ławy pod krawężniki, ławy pod obrzeża, podbudowy z kruszywa, podsypki, utylizacja odpadu</t>
  </si>
  <si>
    <t>Wywiezienie gruzu betonowego, podbudowy z kruszywa oraz materialu z wykopu, utylizacja odpadu</t>
  </si>
  <si>
    <t>Wywiezienie gruzu betonowego do miejsca utylizacji odpadu, utylizacja</t>
  </si>
  <si>
    <t xml:space="preserve">Korytowanie pod warstwę humusu - tereny zielone - głębokość 10 cm. </t>
  </si>
  <si>
    <t>Wywiezienie materiału z profilowania oraz korytowania, utylizacja</t>
  </si>
  <si>
    <t>39*3,77</t>
  </si>
  <si>
    <t>Frezowanie nawierzchni z mieszanki mineralno-asfaltowej na głębokość 8 cm</t>
  </si>
  <si>
    <t>w-waścieralna+w-wa wyrównawcza ul. Wolności</t>
  </si>
  <si>
    <t>Korytowanie pod warstwy konstrukcyjne zjazdów gl. korytowania: 49-20=29 cm</t>
  </si>
  <si>
    <t>Wywiezienie destruktu bitumicznego powstałego z frezowania samochodami samowyładowczymi na składowisko Zamawiającego do 10 km</t>
  </si>
  <si>
    <t>ul. Lipowa</t>
  </si>
  <si>
    <t>Spoinowanie nawierzchni z kostki kamiennej - warstwa wyrównawcza z zaprawy betonowej klasy C16/20 konsystencja K2. Średnia grubość warstwy 5 cm.</t>
  </si>
  <si>
    <t>ul. Wolnosci</t>
  </si>
  <si>
    <t>Warstwa podbudowy zasadniczej z betonu asfaltowego AC-22P gr. 7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</si>
</sst>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15]General"/>
    <numFmt numFmtId="165" formatCode="#,##0.00&quot; &quot;[$zł-415];[Red]&quot;-&quot;#,##0.00&quot; &quot;[$zł-415]"/>
    <numFmt numFmtId="166" formatCode="#,##0.000"/>
  </numFmts>
  <fonts count="10" x14ac:knownFonts="1">
    <font>
      <sz val="11"/>
      <color rgb="FF000000"/>
      <name val="Arial"/>
      <family val="2"/>
      <charset val="238"/>
    </font>
    <font>
      <i/>
      <sz val="11"/>
      <color rgb="FF7F7F7F"/>
      <name val="Aptos Narrow"/>
      <family val="2"/>
      <charset val="238"/>
      <scheme val="minor"/>
    </font>
    <font>
      <sz val="10"/>
      <color rgb="FF000000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8">
    <xf numFmtId="0" fontId="0" fillId="0" borderId="0"/>
    <xf numFmtId="0" fontId="1" fillId="0" borderId="0" applyNumberFormat="0" applyFill="0" applyBorder="0" applyAlignment="0" applyProtection="0"/>
    <xf numFmtId="164" fontId="2" fillId="0" borderId="0" applyBorder="0" applyProtection="0"/>
    <xf numFmtId="0" fontId="3" fillId="0" borderId="0" applyNumberFormat="0" applyBorder="0" applyProtection="0">
      <alignment horizontal="center"/>
    </xf>
    <xf numFmtId="0" fontId="3" fillId="0" borderId="0" applyNumberFormat="0" applyBorder="0" applyProtection="0">
      <alignment horizontal="center" textRotation="90"/>
    </xf>
    <xf numFmtId="0" fontId="4" fillId="0" borderId="0" applyNumberFormat="0" applyBorder="0" applyProtection="0"/>
    <xf numFmtId="165" fontId="4" fillId="0" borderId="0" applyBorder="0" applyProtection="0"/>
    <xf numFmtId="0" fontId="7" fillId="0" borderId="0"/>
  </cellStyleXfs>
  <cellXfs count="4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vertical="center" wrapText="1"/>
    </xf>
    <xf numFmtId="4" fontId="2" fillId="0" borderId="0" xfId="0" applyNumberFormat="1" applyFont="1"/>
    <xf numFmtId="4" fontId="2" fillId="0" borderId="1" xfId="0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6" fillId="0" borderId="1" xfId="0" applyFont="1" applyBorder="1"/>
    <xf numFmtId="4" fontId="6" fillId="0" borderId="1" xfId="0" applyNumberFormat="1" applyFont="1" applyBorder="1"/>
    <xf numFmtId="0" fontId="6" fillId="0" borderId="1" xfId="0" applyFont="1" applyBorder="1" applyAlignment="1">
      <alignment vertical="center" wrapText="1"/>
    </xf>
    <xf numFmtId="0" fontId="5" fillId="0" borderId="1" xfId="0" applyFont="1" applyBorder="1"/>
    <xf numFmtId="0" fontId="7" fillId="0" borderId="1" xfId="0" applyFont="1" applyBorder="1"/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wrapText="1"/>
    </xf>
    <xf numFmtId="0" fontId="7" fillId="0" borderId="1" xfId="1" applyFont="1" applyFill="1" applyBorder="1" applyAlignment="1">
      <alignment vertical="top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166" fontId="2" fillId="0" borderId="1" xfId="0" applyNumberFormat="1" applyFont="1" applyBorder="1"/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/>
    <xf numFmtId="0" fontId="2" fillId="0" borderId="0" xfId="0" applyFont="1" applyAlignment="1">
      <alignment wrapText="1"/>
    </xf>
    <xf numFmtId="0" fontId="5" fillId="0" borderId="1" xfId="0" applyFont="1" applyBorder="1" applyAlignment="1">
      <alignment horizontal="left" vertical="center"/>
    </xf>
    <xf numFmtId="164" fontId="2" fillId="0" borderId="1" xfId="2" applyBorder="1" applyAlignment="1" applyProtection="1">
      <alignment vertical="top" wrapText="1"/>
    </xf>
    <xf numFmtId="0" fontId="7" fillId="0" borderId="1" xfId="7" applyBorder="1" applyAlignment="1">
      <alignment vertical="top" wrapText="1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164" fontId="5" fillId="0" borderId="1" xfId="2" applyFont="1" applyBorder="1" applyAlignment="1" applyProtection="1">
      <alignment horizontal="left" vertical="center" wrapText="1"/>
    </xf>
    <xf numFmtId="164" fontId="5" fillId="0" borderId="1" xfId="2" applyFont="1" applyBorder="1" applyAlignment="1" applyProtection="1">
      <alignment horizontal="left" vertical="top" wrapText="1"/>
    </xf>
  </cellXfs>
  <cellStyles count="8">
    <cellStyle name="Excel Built-in Explanatory Text" xfId="2" xr:uid="{19326DA8-60D4-46DD-8AB1-3B26C92524E1}"/>
    <cellStyle name="Heading" xfId="3" xr:uid="{8CF636D6-2E8E-4A95-8A03-F217C11C1D8E}"/>
    <cellStyle name="Heading1" xfId="4" xr:uid="{CD04C4CD-3C2A-46F4-B61F-4C8FAF00283E}"/>
    <cellStyle name="Normalny" xfId="0" builtinId="0" customBuiltin="1"/>
    <cellStyle name="Normalny 2 2" xfId="7" xr:uid="{C1B480D7-5CED-4BB2-8CF3-A1D41945CABA}"/>
    <cellStyle name="Result" xfId="5" xr:uid="{5CD6FE57-619C-4DC1-813B-2261A2FF48D7}"/>
    <cellStyle name="Result2" xfId="6" xr:uid="{2049AD21-B655-4F72-86B0-174054BA0597}"/>
    <cellStyle name="Tekst objaśnienia" xfId="1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C3BE3A-FB4B-417F-9386-AADF506C8243}">
  <sheetPr>
    <pageSetUpPr fitToPage="1"/>
  </sheetPr>
  <dimension ref="A1:G267"/>
  <sheetViews>
    <sheetView tabSelected="1" topLeftCell="A78" zoomScale="110" zoomScaleNormal="110" workbookViewId="0">
      <selection activeCell="C94" sqref="C94"/>
    </sheetView>
  </sheetViews>
  <sheetFormatPr defaultRowHeight="14.25" x14ac:dyDescent="0.2"/>
  <cols>
    <col min="1" max="1" width="6.5" style="2" customWidth="1"/>
    <col min="2" max="2" width="10.75" style="1" customWidth="1"/>
    <col min="3" max="3" width="37.25" style="1" customWidth="1"/>
    <col min="4" max="4" width="10.75" style="1" customWidth="1"/>
    <col min="5" max="6" width="10.75" style="6" customWidth="1"/>
    <col min="7" max="8" width="10.75" customWidth="1"/>
    <col min="9" max="9" width="9" customWidth="1"/>
  </cols>
  <sheetData>
    <row r="1" spans="1:6" ht="14.25" customHeight="1" x14ac:dyDescent="0.2">
      <c r="A1" s="39" t="s">
        <v>133</v>
      </c>
      <c r="B1" s="39"/>
      <c r="C1" s="39"/>
      <c r="D1" s="39"/>
      <c r="E1" s="39"/>
      <c r="F1" s="39"/>
    </row>
    <row r="2" spans="1:6" ht="14.25" customHeight="1" x14ac:dyDescent="0.25">
      <c r="A2" s="38" t="s">
        <v>132</v>
      </c>
      <c r="B2" s="38"/>
      <c r="C2" s="38"/>
      <c r="D2" s="38"/>
      <c r="E2" s="38"/>
      <c r="F2" s="38"/>
    </row>
    <row r="3" spans="1:6" x14ac:dyDescent="0.2">
      <c r="B3" s="18"/>
      <c r="C3" s="34"/>
    </row>
    <row r="4" spans="1:6" x14ac:dyDescent="0.2">
      <c r="A4" s="20" t="s">
        <v>0</v>
      </c>
      <c r="B4" s="21" t="s">
        <v>1</v>
      </c>
      <c r="C4" s="22" t="s">
        <v>2</v>
      </c>
      <c r="D4" s="23" t="s">
        <v>3</v>
      </c>
      <c r="E4" s="24" t="s">
        <v>4</v>
      </c>
      <c r="F4" s="24" t="s">
        <v>5</v>
      </c>
    </row>
    <row r="5" spans="1:6" x14ac:dyDescent="0.2">
      <c r="A5" s="41" t="s">
        <v>6</v>
      </c>
      <c r="B5" s="41"/>
      <c r="C5" s="41"/>
      <c r="D5" s="41"/>
      <c r="E5" s="41"/>
      <c r="F5" s="41"/>
    </row>
    <row r="6" spans="1:6" ht="38.25" x14ac:dyDescent="0.2">
      <c r="A6" s="19">
        <v>1</v>
      </c>
      <c r="B6" s="5" t="s">
        <v>7</v>
      </c>
      <c r="C6" s="3" t="s">
        <v>8</v>
      </c>
      <c r="D6" s="4" t="s">
        <v>9</v>
      </c>
      <c r="E6" s="25">
        <f>1.033+0.06</f>
        <v>1.093</v>
      </c>
      <c r="F6" s="25"/>
    </row>
    <row r="7" spans="1:6" x14ac:dyDescent="0.2">
      <c r="A7" s="19"/>
      <c r="B7" s="5"/>
      <c r="C7" s="3"/>
      <c r="D7" s="4"/>
      <c r="E7" s="25" t="s">
        <v>10</v>
      </c>
      <c r="F7" s="25">
        <f>E6</f>
        <v>1.093</v>
      </c>
    </row>
    <row r="8" spans="1:6" ht="38.25" x14ac:dyDescent="0.2">
      <c r="A8" s="19">
        <v>2</v>
      </c>
      <c r="B8" s="5" t="s">
        <v>11</v>
      </c>
      <c r="C8" s="3" t="s">
        <v>12</v>
      </c>
      <c r="D8" s="4" t="s">
        <v>13</v>
      </c>
      <c r="E8" s="7">
        <v>1</v>
      </c>
      <c r="F8" s="7"/>
    </row>
    <row r="9" spans="1:6" x14ac:dyDescent="0.2">
      <c r="A9" s="19"/>
      <c r="B9" s="5"/>
      <c r="C9" s="3"/>
      <c r="D9" s="4"/>
      <c r="E9" s="7" t="s">
        <v>10</v>
      </c>
      <c r="F9" s="7">
        <v>1</v>
      </c>
    </row>
    <row r="10" spans="1:6" ht="25.5" x14ac:dyDescent="0.2">
      <c r="A10" s="19">
        <v>3</v>
      </c>
      <c r="B10" s="5" t="s">
        <v>11</v>
      </c>
      <c r="C10" s="3" t="s">
        <v>14</v>
      </c>
      <c r="D10" s="4" t="s">
        <v>13</v>
      </c>
      <c r="E10" s="7">
        <v>1</v>
      </c>
      <c r="F10" s="7"/>
    </row>
    <row r="11" spans="1:6" x14ac:dyDescent="0.2">
      <c r="A11" s="19"/>
      <c r="B11" s="5"/>
      <c r="C11" s="3"/>
      <c r="D11" s="4"/>
      <c r="E11" s="7" t="s">
        <v>10</v>
      </c>
      <c r="F11" s="7">
        <v>1</v>
      </c>
    </row>
    <row r="12" spans="1:6" x14ac:dyDescent="0.2">
      <c r="A12" s="35" t="s">
        <v>97</v>
      </c>
      <c r="B12" s="4"/>
      <c r="C12" s="4"/>
      <c r="D12" s="4"/>
      <c r="E12" s="7"/>
      <c r="F12" s="7"/>
    </row>
    <row r="13" spans="1:6" ht="38.25" x14ac:dyDescent="0.2">
      <c r="A13" s="19">
        <v>4</v>
      </c>
      <c r="B13" s="5" t="s">
        <v>15</v>
      </c>
      <c r="C13" s="3" t="s">
        <v>69</v>
      </c>
      <c r="D13" s="4" t="s">
        <v>16</v>
      </c>
      <c r="E13" s="7"/>
      <c r="F13" s="7"/>
    </row>
    <row r="14" spans="1:6" x14ac:dyDescent="0.2">
      <c r="A14" s="19"/>
      <c r="B14" s="5"/>
      <c r="C14" s="3" t="s">
        <v>70</v>
      </c>
      <c r="D14" s="4"/>
      <c r="E14" s="7">
        <f>ROUND(7+5.8+5.5+6.75+5.2+5+6.3+9+8+15+8+690,0)</f>
        <v>772</v>
      </c>
      <c r="F14" s="7"/>
    </row>
    <row r="15" spans="1:6" x14ac:dyDescent="0.2">
      <c r="A15" s="19"/>
      <c r="B15" s="5"/>
      <c r="C15" s="3" t="s">
        <v>141</v>
      </c>
      <c r="D15" s="4"/>
      <c r="E15" s="7">
        <f>ROUND(7+5.5+6.75+5.2+5+6.3+9+8+15+8+690,0)</f>
        <v>766</v>
      </c>
      <c r="F15" s="7"/>
    </row>
    <row r="16" spans="1:6" x14ac:dyDescent="0.2">
      <c r="A16" s="19"/>
      <c r="B16" s="5"/>
      <c r="C16" s="3"/>
      <c r="D16" s="4"/>
      <c r="E16" s="7" t="s">
        <v>10</v>
      </c>
      <c r="F16" s="7">
        <f>SUM(E14:E15)</f>
        <v>1538</v>
      </c>
    </row>
    <row r="17" spans="1:6" ht="25.5" x14ac:dyDescent="0.2">
      <c r="A17" s="19">
        <v>5</v>
      </c>
      <c r="B17" s="5" t="s">
        <v>15</v>
      </c>
      <c r="C17" s="3" t="s">
        <v>152</v>
      </c>
      <c r="D17" s="4" t="s">
        <v>18</v>
      </c>
      <c r="E17" s="7"/>
      <c r="F17" s="7"/>
    </row>
    <row r="18" spans="1:6" x14ac:dyDescent="0.2">
      <c r="A18" s="19"/>
      <c r="B18" s="5"/>
      <c r="C18" s="4" t="s">
        <v>153</v>
      </c>
      <c r="D18" s="4"/>
      <c r="E18" s="7">
        <v>10669</v>
      </c>
      <c r="F18" s="7"/>
    </row>
    <row r="19" spans="1:6" x14ac:dyDescent="0.2">
      <c r="A19" s="19"/>
      <c r="B19" s="5"/>
      <c r="C19" s="4"/>
      <c r="D19" s="4"/>
      <c r="E19" s="7" t="s">
        <v>10</v>
      </c>
      <c r="F19" s="7">
        <f>E18</f>
        <v>10669</v>
      </c>
    </row>
    <row r="20" spans="1:6" ht="25.5" x14ac:dyDescent="0.2">
      <c r="A20" s="19">
        <v>6</v>
      </c>
      <c r="B20" s="5" t="s">
        <v>15</v>
      </c>
      <c r="C20" s="3" t="s">
        <v>17</v>
      </c>
      <c r="D20" s="4" t="s">
        <v>18</v>
      </c>
      <c r="E20" s="7"/>
      <c r="F20" s="7"/>
    </row>
    <row r="21" spans="1:6" x14ac:dyDescent="0.2">
      <c r="A21" s="19"/>
      <c r="B21" s="4"/>
      <c r="C21" s="3" t="s">
        <v>71</v>
      </c>
      <c r="D21" s="4"/>
      <c r="E21" s="7">
        <v>440</v>
      </c>
      <c r="F21" s="7"/>
    </row>
    <row r="22" spans="1:6" x14ac:dyDescent="0.2">
      <c r="A22" s="19"/>
      <c r="B22" s="4"/>
      <c r="C22" s="4"/>
      <c r="D22" s="4"/>
      <c r="E22" s="7" t="s">
        <v>10</v>
      </c>
      <c r="F22" s="7">
        <f>SUM(E21:E21)</f>
        <v>440</v>
      </c>
    </row>
    <row r="23" spans="1:6" ht="51" x14ac:dyDescent="0.2">
      <c r="A23" s="19">
        <v>7</v>
      </c>
      <c r="B23" s="5" t="s">
        <v>19</v>
      </c>
      <c r="C23" s="5" t="s">
        <v>142</v>
      </c>
      <c r="D23" s="4" t="s">
        <v>28</v>
      </c>
      <c r="E23" s="7">
        <f>(F22*0.04+F19*0.08)*0.5</f>
        <v>435.56</v>
      </c>
      <c r="F23" s="7"/>
    </row>
    <row r="24" spans="1:6" x14ac:dyDescent="0.2">
      <c r="A24" s="19"/>
      <c r="B24" s="5"/>
      <c r="C24" s="3"/>
      <c r="D24" s="4"/>
      <c r="E24" s="7" t="s">
        <v>10</v>
      </c>
      <c r="F24" s="7">
        <f>E23</f>
        <v>435.56</v>
      </c>
    </row>
    <row r="25" spans="1:6" ht="38.25" x14ac:dyDescent="0.2">
      <c r="A25" s="19">
        <v>8</v>
      </c>
      <c r="B25" s="5" t="s">
        <v>19</v>
      </c>
      <c r="C25" s="5" t="s">
        <v>155</v>
      </c>
      <c r="D25" s="4" t="s">
        <v>28</v>
      </c>
      <c r="E25" s="7">
        <f>(E21*0.04+E18*0.08)*0.5</f>
        <v>435.56</v>
      </c>
      <c r="F25" s="7"/>
    </row>
    <row r="26" spans="1:6" x14ac:dyDescent="0.2">
      <c r="A26" s="19"/>
      <c r="B26" s="5"/>
      <c r="C26" s="3"/>
      <c r="D26" s="4"/>
      <c r="E26" s="7" t="s">
        <v>10</v>
      </c>
      <c r="F26" s="7">
        <f>E25</f>
        <v>435.56</v>
      </c>
    </row>
    <row r="27" spans="1:6" ht="25.5" x14ac:dyDescent="0.2">
      <c r="A27" s="19">
        <v>9</v>
      </c>
      <c r="B27" s="5" t="s">
        <v>41</v>
      </c>
      <c r="C27" s="3" t="s">
        <v>72</v>
      </c>
      <c r="D27" s="4" t="s">
        <v>18</v>
      </c>
      <c r="E27" s="7">
        <f>F19</f>
        <v>10669</v>
      </c>
      <c r="F27" s="7"/>
    </row>
    <row r="28" spans="1:6" x14ac:dyDescent="0.2">
      <c r="A28" s="19"/>
      <c r="B28" s="5"/>
      <c r="C28" s="3"/>
      <c r="D28" s="4"/>
      <c r="E28" s="7" t="s">
        <v>10</v>
      </c>
      <c r="F28" s="7">
        <f>E27</f>
        <v>10669</v>
      </c>
    </row>
    <row r="29" spans="1:6" ht="38.25" x14ac:dyDescent="0.2">
      <c r="A29" s="19">
        <v>10</v>
      </c>
      <c r="B29" s="5" t="s">
        <v>41</v>
      </c>
      <c r="C29" s="5" t="s">
        <v>44</v>
      </c>
      <c r="D29" s="4" t="s">
        <v>18</v>
      </c>
      <c r="E29" s="7">
        <f>E27</f>
        <v>10669</v>
      </c>
      <c r="F29" s="7"/>
    </row>
    <row r="30" spans="1:6" x14ac:dyDescent="0.2">
      <c r="A30" s="19"/>
      <c r="B30" s="5"/>
      <c r="C30" s="3"/>
      <c r="D30" s="4"/>
      <c r="E30" s="7" t="s">
        <v>10</v>
      </c>
      <c r="F30" s="7">
        <f>E29</f>
        <v>10669</v>
      </c>
    </row>
    <row r="31" spans="1:6" ht="31.5" customHeight="1" x14ac:dyDescent="0.2">
      <c r="A31" s="19">
        <v>11</v>
      </c>
      <c r="B31" s="5" t="s">
        <v>42</v>
      </c>
      <c r="C31" s="5" t="s">
        <v>43</v>
      </c>
      <c r="D31" s="4" t="s">
        <v>18</v>
      </c>
      <c r="E31" s="7">
        <f>F30</f>
        <v>10669</v>
      </c>
      <c r="F31" s="7"/>
    </row>
    <row r="32" spans="1:6" x14ac:dyDescent="0.2">
      <c r="A32" s="19"/>
      <c r="B32" s="5"/>
      <c r="C32" s="3"/>
      <c r="D32" s="4"/>
      <c r="E32" s="7" t="s">
        <v>10</v>
      </c>
      <c r="F32" s="7">
        <f>E31</f>
        <v>10669</v>
      </c>
    </row>
    <row r="33" spans="1:6" ht="25.5" x14ac:dyDescent="0.2">
      <c r="A33" s="19">
        <v>12</v>
      </c>
      <c r="B33" s="5" t="s">
        <v>41</v>
      </c>
      <c r="C33" s="3" t="s">
        <v>72</v>
      </c>
      <c r="D33" s="4" t="s">
        <v>18</v>
      </c>
      <c r="E33" s="7"/>
      <c r="F33" s="7"/>
    </row>
    <row r="34" spans="1:6" x14ac:dyDescent="0.2">
      <c r="A34" s="19"/>
      <c r="B34" s="5"/>
      <c r="C34" s="3" t="s">
        <v>158</v>
      </c>
      <c r="D34" s="4"/>
      <c r="E34" s="7">
        <v>10669</v>
      </c>
      <c r="F34" s="7"/>
    </row>
    <row r="35" spans="1:6" x14ac:dyDescent="0.2">
      <c r="A35" s="19"/>
      <c r="B35" s="5"/>
      <c r="C35" s="3" t="s">
        <v>156</v>
      </c>
      <c r="D35" s="4"/>
      <c r="E35" s="7">
        <v>440</v>
      </c>
      <c r="F35" s="7"/>
    </row>
    <row r="36" spans="1:6" x14ac:dyDescent="0.2">
      <c r="A36" s="19"/>
      <c r="B36" s="5"/>
      <c r="C36" s="3"/>
      <c r="D36" s="4"/>
      <c r="E36" s="7" t="s">
        <v>10</v>
      </c>
      <c r="F36" s="7">
        <f>E34+E35</f>
        <v>11109</v>
      </c>
    </row>
    <row r="37" spans="1:6" ht="38.25" x14ac:dyDescent="0.2">
      <c r="A37" s="19">
        <v>13</v>
      </c>
      <c r="B37" s="5" t="s">
        <v>41</v>
      </c>
      <c r="C37" s="5" t="s">
        <v>44</v>
      </c>
      <c r="D37" s="4" t="s">
        <v>18</v>
      </c>
      <c r="E37" s="7">
        <f>F36</f>
        <v>11109</v>
      </c>
      <c r="F37" s="7"/>
    </row>
    <row r="38" spans="1:6" x14ac:dyDescent="0.2">
      <c r="A38" s="19"/>
      <c r="B38" s="5"/>
      <c r="C38" s="3"/>
      <c r="D38" s="4"/>
      <c r="E38" s="7" t="s">
        <v>10</v>
      </c>
      <c r="F38" s="7">
        <f>E37</f>
        <v>11109</v>
      </c>
    </row>
    <row r="39" spans="1:6" x14ac:dyDescent="0.2">
      <c r="A39" s="19">
        <v>14</v>
      </c>
      <c r="B39" s="5" t="s">
        <v>45</v>
      </c>
      <c r="C39" s="3" t="s">
        <v>46</v>
      </c>
      <c r="D39" s="4" t="s">
        <v>18</v>
      </c>
      <c r="E39" s="7">
        <f>E37</f>
        <v>11109</v>
      </c>
      <c r="F39" s="7"/>
    </row>
    <row r="40" spans="1:6" x14ac:dyDescent="0.2">
      <c r="A40" s="19"/>
      <c r="B40" s="5"/>
      <c r="C40" s="3"/>
      <c r="D40" s="4"/>
      <c r="E40" s="7" t="s">
        <v>10</v>
      </c>
      <c r="F40" s="7">
        <f>F38</f>
        <v>11109</v>
      </c>
    </row>
    <row r="41" spans="1:6" x14ac:dyDescent="0.2">
      <c r="A41" s="35" t="s">
        <v>134</v>
      </c>
      <c r="B41" s="4"/>
      <c r="C41" s="4"/>
      <c r="D41" s="4"/>
      <c r="E41" s="7"/>
      <c r="F41" s="7"/>
    </row>
    <row r="42" spans="1:6" ht="25.5" x14ac:dyDescent="0.2">
      <c r="A42" s="19">
        <v>15</v>
      </c>
      <c r="B42" s="5" t="s">
        <v>15</v>
      </c>
      <c r="C42" s="3" t="s">
        <v>73</v>
      </c>
      <c r="D42" s="4" t="s">
        <v>16</v>
      </c>
      <c r="E42" s="7">
        <f>ROUND(7+7+71+7+129+7+22+3.6+50+10+3.7+16+90+3.7+3.5+16.4+3.5+2.5+35+2.5+40+2.5+87+3.5+7+38+7,0)</f>
        <v>675</v>
      </c>
      <c r="F42" s="7"/>
    </row>
    <row r="43" spans="1:6" x14ac:dyDescent="0.2">
      <c r="A43" s="19"/>
      <c r="B43" s="4"/>
      <c r="C43" s="4"/>
      <c r="D43" s="4"/>
      <c r="E43" s="7" t="s">
        <v>10</v>
      </c>
      <c r="F43" s="7">
        <f>E42</f>
        <v>675</v>
      </c>
    </row>
    <row r="44" spans="1:6" ht="25.5" x14ac:dyDescent="0.2">
      <c r="A44" s="19">
        <v>16</v>
      </c>
      <c r="B44" s="5" t="s">
        <v>15</v>
      </c>
      <c r="C44" s="3" t="s">
        <v>74</v>
      </c>
      <c r="D44" s="4" t="s">
        <v>16</v>
      </c>
      <c r="E44" s="7">
        <f>E42</f>
        <v>675</v>
      </c>
      <c r="F44" s="7"/>
    </row>
    <row r="45" spans="1:6" x14ac:dyDescent="0.2">
      <c r="A45" s="19"/>
      <c r="B45" s="4"/>
      <c r="C45" s="4"/>
      <c r="D45" s="4"/>
      <c r="E45" s="7" t="s">
        <v>10</v>
      </c>
      <c r="F45" s="7">
        <f>F43</f>
        <v>675</v>
      </c>
    </row>
    <row r="46" spans="1:6" ht="25.5" x14ac:dyDescent="0.2">
      <c r="A46" s="19">
        <v>17</v>
      </c>
      <c r="B46" s="5" t="s">
        <v>15</v>
      </c>
      <c r="C46" s="3" t="s">
        <v>96</v>
      </c>
      <c r="D46" s="4" t="s">
        <v>18</v>
      </c>
      <c r="E46" s="7">
        <v>2850</v>
      </c>
      <c r="F46" s="7"/>
    </row>
    <row r="47" spans="1:6" x14ac:dyDescent="0.2">
      <c r="A47" s="19"/>
      <c r="B47" s="8"/>
      <c r="C47" s="3"/>
      <c r="D47" s="4"/>
      <c r="E47" s="7" t="s">
        <v>10</v>
      </c>
      <c r="F47" s="7">
        <f>SUM(E46:E46)</f>
        <v>2850</v>
      </c>
    </row>
    <row r="48" spans="1:6" ht="25.5" x14ac:dyDescent="0.2">
      <c r="A48" s="19">
        <v>18</v>
      </c>
      <c r="B48" s="5" t="s">
        <v>19</v>
      </c>
      <c r="C48" s="3" t="s">
        <v>22</v>
      </c>
      <c r="D48" s="4" t="s">
        <v>18</v>
      </c>
      <c r="E48" s="7">
        <v>2826</v>
      </c>
      <c r="F48" s="7"/>
    </row>
    <row r="49" spans="1:6" x14ac:dyDescent="0.2">
      <c r="A49" s="19"/>
      <c r="B49" s="5"/>
      <c r="C49" s="3"/>
      <c r="D49" s="4"/>
      <c r="E49" s="7" t="s">
        <v>10</v>
      </c>
      <c r="F49" s="7">
        <f>E48</f>
        <v>2826</v>
      </c>
    </row>
    <row r="50" spans="1:6" ht="25.5" x14ac:dyDescent="0.2">
      <c r="A50" s="19">
        <v>19</v>
      </c>
      <c r="B50" s="5" t="s">
        <v>19</v>
      </c>
      <c r="C50" s="3" t="s">
        <v>23</v>
      </c>
      <c r="D50" s="4" t="s">
        <v>18</v>
      </c>
      <c r="E50" s="7">
        <f>E48</f>
        <v>2826</v>
      </c>
      <c r="F50" s="7"/>
    </row>
    <row r="51" spans="1:6" x14ac:dyDescent="0.2">
      <c r="A51" s="19"/>
      <c r="B51" s="4"/>
      <c r="C51" s="4"/>
      <c r="D51" s="4"/>
      <c r="E51" s="7" t="s">
        <v>10</v>
      </c>
      <c r="F51" s="7">
        <f>E50</f>
        <v>2826</v>
      </c>
    </row>
    <row r="52" spans="1:6" ht="38.25" x14ac:dyDescent="0.2">
      <c r="A52" s="19">
        <v>20</v>
      </c>
      <c r="B52" s="5" t="s">
        <v>19</v>
      </c>
      <c r="C52" s="3" t="s">
        <v>75</v>
      </c>
      <c r="D52" s="4" t="s">
        <v>16</v>
      </c>
      <c r="E52" s="7">
        <f>27+14+25+129+70+90+16.5+35+128+38</f>
        <v>572.5</v>
      </c>
      <c r="F52" s="7"/>
    </row>
    <row r="53" spans="1:6" x14ac:dyDescent="0.2">
      <c r="A53" s="19"/>
      <c r="B53" s="5"/>
      <c r="C53" s="3"/>
      <c r="D53" s="4"/>
      <c r="E53" s="7" t="s">
        <v>10</v>
      </c>
      <c r="F53" s="7">
        <f>E52</f>
        <v>572.5</v>
      </c>
    </row>
    <row r="54" spans="1:6" ht="38.25" x14ac:dyDescent="0.2">
      <c r="A54" s="19">
        <v>21</v>
      </c>
      <c r="B54" s="5" t="s">
        <v>19</v>
      </c>
      <c r="C54" s="3" t="s">
        <v>143</v>
      </c>
      <c r="D54" s="4" t="s">
        <v>28</v>
      </c>
      <c r="E54" s="7">
        <f>E50*0.2+E52*0.2*0.08+E52*0.2*0.2</f>
        <v>597.26</v>
      </c>
      <c r="F54" s="7"/>
    </row>
    <row r="55" spans="1:6" x14ac:dyDescent="0.2">
      <c r="A55" s="19"/>
      <c r="B55" s="5"/>
      <c r="C55" s="3"/>
      <c r="D55" s="4"/>
      <c r="E55" s="7" t="s">
        <v>10</v>
      </c>
      <c r="F55" s="7">
        <f>E54</f>
        <v>597.26</v>
      </c>
    </row>
    <row r="56" spans="1:6" ht="51" x14ac:dyDescent="0.2">
      <c r="A56" s="19">
        <v>22</v>
      </c>
      <c r="B56" s="5" t="s">
        <v>19</v>
      </c>
      <c r="C56" s="5" t="s">
        <v>142</v>
      </c>
      <c r="D56" s="4" t="s">
        <v>28</v>
      </c>
      <c r="E56" s="7">
        <f>F47*0.04+F49*0.1</f>
        <v>396.6</v>
      </c>
      <c r="F56" s="7"/>
    </row>
    <row r="57" spans="1:6" x14ac:dyDescent="0.2">
      <c r="A57" s="19"/>
      <c r="B57" s="5"/>
      <c r="C57" s="3"/>
      <c r="D57" s="4"/>
      <c r="E57" s="7" t="s">
        <v>10</v>
      </c>
      <c r="F57" s="7">
        <f>E56</f>
        <v>396.6</v>
      </c>
    </row>
    <row r="58" spans="1:6" ht="25.5" x14ac:dyDescent="0.2">
      <c r="A58" s="19">
        <v>23</v>
      </c>
      <c r="B58" s="5" t="s">
        <v>29</v>
      </c>
      <c r="C58" s="3" t="s">
        <v>30</v>
      </c>
      <c r="D58" s="4" t="s">
        <v>18</v>
      </c>
      <c r="E58" s="7">
        <f>F51</f>
        <v>2826</v>
      </c>
      <c r="F58" s="7"/>
    </row>
    <row r="59" spans="1:6" x14ac:dyDescent="0.2">
      <c r="A59" s="19"/>
      <c r="B59" s="4"/>
      <c r="C59" s="4"/>
      <c r="D59" s="4"/>
      <c r="E59" s="7" t="s">
        <v>10</v>
      </c>
      <c r="F59" s="7">
        <f>E58</f>
        <v>2826</v>
      </c>
    </row>
    <row r="60" spans="1:6" ht="38.25" x14ac:dyDescent="0.2">
      <c r="A60" s="19">
        <v>24</v>
      </c>
      <c r="B60" s="5" t="s">
        <v>38</v>
      </c>
      <c r="C60" s="3" t="s">
        <v>39</v>
      </c>
      <c r="D60" s="4" t="s">
        <v>16</v>
      </c>
      <c r="E60" s="7">
        <f>F53</f>
        <v>572.5</v>
      </c>
      <c r="F60" s="7"/>
    </row>
    <row r="61" spans="1:6" x14ac:dyDescent="0.2">
      <c r="A61" s="19"/>
      <c r="B61" s="5"/>
      <c r="C61" s="3"/>
      <c r="D61" s="4"/>
      <c r="E61" s="7" t="s">
        <v>10</v>
      </c>
      <c r="F61" s="7">
        <f>E60</f>
        <v>572.5</v>
      </c>
    </row>
    <row r="62" spans="1:6" ht="25.5" x14ac:dyDescent="0.2">
      <c r="A62" s="19">
        <v>25</v>
      </c>
      <c r="B62" s="5" t="s">
        <v>32</v>
      </c>
      <c r="C62" s="3" t="s">
        <v>76</v>
      </c>
      <c r="D62" s="4" t="s">
        <v>18</v>
      </c>
      <c r="E62" s="7">
        <f>F59</f>
        <v>2826</v>
      </c>
      <c r="F62" s="7"/>
    </row>
    <row r="63" spans="1:6" x14ac:dyDescent="0.2">
      <c r="A63" s="19"/>
      <c r="B63" s="5"/>
      <c r="C63" s="3"/>
      <c r="D63" s="4"/>
      <c r="E63" s="7" t="s">
        <v>10</v>
      </c>
      <c r="F63" s="7">
        <f>E62</f>
        <v>2826</v>
      </c>
    </row>
    <row r="64" spans="1:6" ht="25.5" x14ac:dyDescent="0.2">
      <c r="A64" s="19">
        <v>26</v>
      </c>
      <c r="B64" s="5" t="s">
        <v>41</v>
      </c>
      <c r="C64" s="3" t="s">
        <v>72</v>
      </c>
      <c r="D64" s="4" t="s">
        <v>18</v>
      </c>
      <c r="E64" s="7">
        <v>2850</v>
      </c>
      <c r="F64" s="7"/>
    </row>
    <row r="65" spans="1:6" x14ac:dyDescent="0.2">
      <c r="A65" s="19"/>
      <c r="B65" s="5"/>
      <c r="C65" s="3"/>
      <c r="D65" s="4"/>
      <c r="E65" s="7" t="s">
        <v>10</v>
      </c>
      <c r="F65" s="7">
        <f>E64</f>
        <v>2850</v>
      </c>
    </row>
    <row r="66" spans="1:6" ht="38.25" x14ac:dyDescent="0.2">
      <c r="A66" s="19">
        <v>27</v>
      </c>
      <c r="B66" s="5" t="s">
        <v>41</v>
      </c>
      <c r="C66" s="5" t="s">
        <v>44</v>
      </c>
      <c r="D66" s="4" t="s">
        <v>18</v>
      </c>
      <c r="E66" s="7">
        <f>F65</f>
        <v>2850</v>
      </c>
      <c r="F66" s="7"/>
    </row>
    <row r="67" spans="1:6" x14ac:dyDescent="0.2">
      <c r="A67" s="19"/>
      <c r="B67" s="5"/>
      <c r="C67" s="3"/>
      <c r="D67" s="4"/>
      <c r="E67" s="7" t="s">
        <v>10</v>
      </c>
      <c r="F67" s="7">
        <f>E66</f>
        <v>2850</v>
      </c>
    </row>
    <row r="68" spans="1:6" x14ac:dyDescent="0.2">
      <c r="A68" s="19">
        <v>28</v>
      </c>
      <c r="B68" s="5" t="s">
        <v>42</v>
      </c>
      <c r="C68" s="5" t="s">
        <v>77</v>
      </c>
      <c r="D68" s="4" t="s">
        <v>18</v>
      </c>
      <c r="E68" s="7">
        <f>E46</f>
        <v>2850</v>
      </c>
      <c r="F68" s="7"/>
    </row>
    <row r="69" spans="1:6" x14ac:dyDescent="0.2">
      <c r="A69" s="19"/>
      <c r="B69" s="4"/>
      <c r="C69" s="4"/>
      <c r="D69" s="4"/>
      <c r="E69" s="7" t="s">
        <v>10</v>
      </c>
      <c r="F69" s="7">
        <f>E68</f>
        <v>2850</v>
      </c>
    </row>
    <row r="70" spans="1:6" x14ac:dyDescent="0.2">
      <c r="A70" s="35" t="s">
        <v>135</v>
      </c>
      <c r="B70" s="4"/>
      <c r="C70" s="4"/>
      <c r="D70" s="4"/>
      <c r="E70" s="7"/>
      <c r="F70" s="7"/>
    </row>
    <row r="71" spans="1:6" ht="25.5" x14ac:dyDescent="0.2">
      <c r="A71" s="19">
        <v>29</v>
      </c>
      <c r="B71" s="5" t="s">
        <v>15</v>
      </c>
      <c r="C71" s="3" t="s">
        <v>78</v>
      </c>
      <c r="D71" s="4" t="s">
        <v>16</v>
      </c>
      <c r="E71" s="7">
        <v>5.8</v>
      </c>
      <c r="F71" s="7"/>
    </row>
    <row r="72" spans="1:6" x14ac:dyDescent="0.2">
      <c r="A72" s="19"/>
      <c r="B72" s="4"/>
      <c r="C72" s="4"/>
      <c r="D72" s="4"/>
      <c r="E72" s="7" t="s">
        <v>10</v>
      </c>
      <c r="F72" s="7">
        <f>E71</f>
        <v>5.8</v>
      </c>
    </row>
    <row r="73" spans="1:6" ht="25.5" x14ac:dyDescent="0.2">
      <c r="A73" s="19">
        <v>30</v>
      </c>
      <c r="B73" s="5" t="s">
        <v>15</v>
      </c>
      <c r="C73" s="3" t="s">
        <v>136</v>
      </c>
      <c r="D73" s="4" t="s">
        <v>16</v>
      </c>
      <c r="E73" s="7">
        <v>5.8</v>
      </c>
      <c r="F73" s="7"/>
    </row>
    <row r="74" spans="1:6" x14ac:dyDescent="0.2">
      <c r="A74" s="19"/>
      <c r="B74" s="4"/>
      <c r="C74" s="4"/>
      <c r="D74" s="4"/>
      <c r="E74" s="7" t="s">
        <v>10</v>
      </c>
      <c r="F74" s="7">
        <f>5.8</f>
        <v>5.8</v>
      </c>
    </row>
    <row r="75" spans="1:6" ht="25.5" x14ac:dyDescent="0.2">
      <c r="A75" s="19">
        <v>31</v>
      </c>
      <c r="B75" s="5" t="s">
        <v>15</v>
      </c>
      <c r="C75" s="3" t="s">
        <v>79</v>
      </c>
      <c r="D75" s="4" t="s">
        <v>18</v>
      </c>
      <c r="E75" s="7">
        <v>440</v>
      </c>
      <c r="F75" s="7"/>
    </row>
    <row r="76" spans="1:6" x14ac:dyDescent="0.2">
      <c r="A76" s="19"/>
      <c r="B76" s="4"/>
      <c r="C76" s="4"/>
      <c r="D76" s="4"/>
      <c r="E76" s="7" t="s">
        <v>10</v>
      </c>
      <c r="F76" s="7">
        <f>E75</f>
        <v>440</v>
      </c>
    </row>
    <row r="77" spans="1:6" ht="25.5" x14ac:dyDescent="0.2">
      <c r="A77" s="19">
        <v>32</v>
      </c>
      <c r="B77" s="5" t="s">
        <v>19</v>
      </c>
      <c r="C77" s="3" t="s">
        <v>21</v>
      </c>
      <c r="D77" s="4" t="s">
        <v>18</v>
      </c>
      <c r="E77" s="7">
        <v>438</v>
      </c>
      <c r="F77" s="7"/>
    </row>
    <row r="78" spans="1:6" x14ac:dyDescent="0.2">
      <c r="A78" s="19"/>
      <c r="B78" s="5"/>
      <c r="C78" s="3"/>
      <c r="D78" s="4"/>
      <c r="E78" s="7" t="s">
        <v>10</v>
      </c>
      <c r="F78" s="7">
        <f>E77</f>
        <v>438</v>
      </c>
    </row>
    <row r="79" spans="1:6" ht="25.5" x14ac:dyDescent="0.2">
      <c r="A79" s="19">
        <v>33</v>
      </c>
      <c r="B79" s="5" t="s">
        <v>19</v>
      </c>
      <c r="C79" s="3" t="s">
        <v>23</v>
      </c>
      <c r="D79" s="4" t="s">
        <v>18</v>
      </c>
      <c r="E79" s="7">
        <f>E77</f>
        <v>438</v>
      </c>
      <c r="F79" s="7"/>
    </row>
    <row r="80" spans="1:6" x14ac:dyDescent="0.2">
      <c r="A80" s="19"/>
      <c r="B80" s="4"/>
      <c r="C80" s="4"/>
      <c r="D80" s="4"/>
      <c r="E80" s="7" t="s">
        <v>10</v>
      </c>
      <c r="F80" s="7">
        <f>E79</f>
        <v>438</v>
      </c>
    </row>
    <row r="81" spans="1:6" ht="25.5" x14ac:dyDescent="0.2">
      <c r="A81" s="19">
        <v>34</v>
      </c>
      <c r="B81" s="5" t="s">
        <v>19</v>
      </c>
      <c r="C81" s="3" t="s">
        <v>80</v>
      </c>
      <c r="D81" s="4" t="s">
        <v>16</v>
      </c>
      <c r="E81" s="7">
        <f>42+13+23</f>
        <v>78</v>
      </c>
      <c r="F81" s="7"/>
    </row>
    <row r="82" spans="1:6" x14ac:dyDescent="0.2">
      <c r="A82" s="19"/>
      <c r="B82" s="5"/>
      <c r="C82" s="3"/>
      <c r="D82" s="4"/>
      <c r="E82" s="7" t="s">
        <v>10</v>
      </c>
      <c r="F82" s="7">
        <f>E81</f>
        <v>78</v>
      </c>
    </row>
    <row r="83" spans="1:6" ht="38.25" x14ac:dyDescent="0.2">
      <c r="A83" s="19">
        <v>35</v>
      </c>
      <c r="B83" s="5" t="s">
        <v>19</v>
      </c>
      <c r="C83" s="3" t="s">
        <v>144</v>
      </c>
      <c r="D83" s="4" t="s">
        <v>28</v>
      </c>
      <c r="E83" s="7">
        <f>E79*0.2+E81*0.15*0.3+E81*0.07</f>
        <v>96.570000000000022</v>
      </c>
      <c r="F83" s="7"/>
    </row>
    <row r="84" spans="1:6" x14ac:dyDescent="0.2">
      <c r="A84" s="19"/>
      <c r="B84" s="5"/>
      <c r="C84" s="3"/>
      <c r="D84" s="4"/>
      <c r="E84" s="7" t="s">
        <v>10</v>
      </c>
      <c r="F84" s="7">
        <f>E83</f>
        <v>96.570000000000022</v>
      </c>
    </row>
    <row r="85" spans="1:6" ht="51" x14ac:dyDescent="0.2">
      <c r="A85" s="19">
        <v>36</v>
      </c>
      <c r="B85" s="5" t="s">
        <v>19</v>
      </c>
      <c r="C85" s="5" t="s">
        <v>142</v>
      </c>
      <c r="D85" s="4" t="s">
        <v>28</v>
      </c>
      <c r="E85" s="7">
        <f>F76*0.04+F78*0.1</f>
        <v>61.400000000000006</v>
      </c>
      <c r="F85" s="7"/>
    </row>
    <row r="86" spans="1:6" x14ac:dyDescent="0.2">
      <c r="A86" s="19"/>
      <c r="B86" s="5"/>
      <c r="C86" s="3"/>
      <c r="D86" s="4"/>
      <c r="E86" s="7" t="s">
        <v>10</v>
      </c>
      <c r="F86" s="7">
        <f>E85</f>
        <v>61.400000000000006</v>
      </c>
    </row>
    <row r="87" spans="1:6" ht="38.25" x14ac:dyDescent="0.2">
      <c r="A87" s="19">
        <v>37</v>
      </c>
      <c r="B87" s="5" t="s">
        <v>33</v>
      </c>
      <c r="C87" s="3" t="s">
        <v>35</v>
      </c>
      <c r="D87" s="4" t="s">
        <v>16</v>
      </c>
      <c r="E87" s="7">
        <v>42</v>
      </c>
      <c r="F87" s="7"/>
    </row>
    <row r="88" spans="1:6" x14ac:dyDescent="0.2">
      <c r="A88" s="19"/>
      <c r="B88" s="5"/>
      <c r="C88" s="3"/>
      <c r="D88" s="4"/>
      <c r="E88" s="7" t="s">
        <v>10</v>
      </c>
      <c r="F88" s="7">
        <f>E87</f>
        <v>42</v>
      </c>
    </row>
    <row r="89" spans="1:6" ht="38.25" x14ac:dyDescent="0.2">
      <c r="A89" s="19">
        <v>38</v>
      </c>
      <c r="B89" s="5" t="s">
        <v>33</v>
      </c>
      <c r="C89" s="3" t="s">
        <v>34</v>
      </c>
      <c r="D89" s="26" t="s">
        <v>16</v>
      </c>
      <c r="E89" s="27">
        <f>13+23</f>
        <v>36</v>
      </c>
      <c r="F89" s="27"/>
    </row>
    <row r="90" spans="1:6" x14ac:dyDescent="0.2">
      <c r="A90" s="19"/>
      <c r="B90" s="28"/>
      <c r="C90" s="26"/>
      <c r="D90" s="26"/>
      <c r="E90" s="7" t="s">
        <v>10</v>
      </c>
      <c r="F90" s="27">
        <f>E89</f>
        <v>36</v>
      </c>
    </row>
    <row r="91" spans="1:6" ht="25.5" x14ac:dyDescent="0.2">
      <c r="A91" s="19">
        <v>39</v>
      </c>
      <c r="B91" s="5" t="s">
        <v>29</v>
      </c>
      <c r="C91" s="3" t="s">
        <v>30</v>
      </c>
      <c r="D91" s="4" t="s">
        <v>18</v>
      </c>
      <c r="E91" s="7">
        <f>F78</f>
        <v>438</v>
      </c>
      <c r="F91" s="7"/>
    </row>
    <row r="92" spans="1:6" x14ac:dyDescent="0.2">
      <c r="A92" s="19"/>
      <c r="B92" s="4"/>
      <c r="C92" s="4"/>
      <c r="D92" s="4"/>
      <c r="E92" s="7" t="s">
        <v>10</v>
      </c>
      <c r="F92" s="7">
        <f>E91</f>
        <v>438</v>
      </c>
    </row>
    <row r="93" spans="1:6" ht="25.5" x14ac:dyDescent="0.2">
      <c r="A93" s="19">
        <v>40</v>
      </c>
      <c r="B93" s="5" t="s">
        <v>32</v>
      </c>
      <c r="C93" s="3" t="s">
        <v>159</v>
      </c>
      <c r="D93" s="4" t="s">
        <v>18</v>
      </c>
      <c r="E93" s="7">
        <f>F80</f>
        <v>438</v>
      </c>
      <c r="F93" s="7"/>
    </row>
    <row r="94" spans="1:6" x14ac:dyDescent="0.2">
      <c r="A94" s="19"/>
      <c r="B94" s="5"/>
      <c r="C94" s="3"/>
      <c r="D94" s="4"/>
      <c r="E94" s="7" t="s">
        <v>10</v>
      </c>
      <c r="F94" s="7">
        <f>E93</f>
        <v>438</v>
      </c>
    </row>
    <row r="95" spans="1:6" ht="25.5" x14ac:dyDescent="0.2">
      <c r="A95" s="19">
        <v>41</v>
      </c>
      <c r="B95" s="5" t="s">
        <v>41</v>
      </c>
      <c r="C95" s="3" t="s">
        <v>72</v>
      </c>
      <c r="D95" s="4" t="s">
        <v>18</v>
      </c>
      <c r="E95" s="7">
        <v>440</v>
      </c>
      <c r="F95" s="7"/>
    </row>
    <row r="96" spans="1:6" x14ac:dyDescent="0.2">
      <c r="A96" s="19"/>
      <c r="B96" s="5"/>
      <c r="C96" s="3"/>
      <c r="D96" s="4"/>
      <c r="E96" s="7" t="s">
        <v>10</v>
      </c>
      <c r="F96" s="7">
        <f>E95</f>
        <v>440</v>
      </c>
    </row>
    <row r="97" spans="1:6" ht="38.25" x14ac:dyDescent="0.2">
      <c r="A97" s="19">
        <v>42</v>
      </c>
      <c r="B97" s="5" t="s">
        <v>41</v>
      </c>
      <c r="C97" s="5" t="s">
        <v>44</v>
      </c>
      <c r="D97" s="4" t="s">
        <v>18</v>
      </c>
      <c r="E97" s="7">
        <f>F96</f>
        <v>440</v>
      </c>
      <c r="F97" s="7"/>
    </row>
    <row r="98" spans="1:6" x14ac:dyDescent="0.2">
      <c r="A98" s="19"/>
      <c r="B98" s="5"/>
      <c r="C98" s="3"/>
      <c r="D98" s="4"/>
      <c r="E98" s="7" t="s">
        <v>10</v>
      </c>
      <c r="F98" s="7">
        <f>E97</f>
        <v>440</v>
      </c>
    </row>
    <row r="99" spans="1:6" x14ac:dyDescent="0.2">
      <c r="A99" s="19">
        <v>43</v>
      </c>
      <c r="B99" s="5" t="s">
        <v>42</v>
      </c>
      <c r="C99" s="5" t="s">
        <v>98</v>
      </c>
      <c r="D99" s="4" t="s">
        <v>18</v>
      </c>
      <c r="E99" s="7">
        <f>F98</f>
        <v>440</v>
      </c>
      <c r="F99" s="7"/>
    </row>
    <row r="100" spans="1:6" x14ac:dyDescent="0.2">
      <c r="A100" s="19"/>
      <c r="B100" s="4"/>
      <c r="C100" s="4"/>
      <c r="D100" s="4"/>
      <c r="E100" s="7" t="s">
        <v>10</v>
      </c>
      <c r="F100" s="7">
        <f>E99</f>
        <v>440</v>
      </c>
    </row>
    <row r="101" spans="1:6" x14ac:dyDescent="0.2">
      <c r="A101" s="35" t="s">
        <v>81</v>
      </c>
      <c r="B101" s="4"/>
      <c r="C101" s="4"/>
      <c r="D101" s="4"/>
      <c r="E101" s="7"/>
      <c r="F101" s="7"/>
    </row>
    <row r="102" spans="1:6" ht="25.5" x14ac:dyDescent="0.2">
      <c r="A102" s="19">
        <v>44</v>
      </c>
      <c r="B102" s="5" t="s">
        <v>15</v>
      </c>
      <c r="C102" s="3" t="s">
        <v>73</v>
      </c>
      <c r="D102" s="4" t="s">
        <v>16</v>
      </c>
      <c r="E102" s="7">
        <f>ROUND(22.75+6.85*2+22+7*2+2+7*2+7.45*2+12.55+6.3+7.45*2+3.6*2+4+2+2*14+3+9*2+5.5+7.35*2+5.5+8*2+4.9+3.75*2+4+3.9*2+7.3*2+44+15+2*2+8*2+3.4*2+3.7,0)</f>
        <v>369</v>
      </c>
      <c r="F102" s="7"/>
    </row>
    <row r="103" spans="1:6" x14ac:dyDescent="0.2">
      <c r="A103" s="19"/>
      <c r="B103" s="4"/>
      <c r="C103" s="4"/>
      <c r="D103" s="4"/>
      <c r="E103" s="7" t="s">
        <v>10</v>
      </c>
      <c r="F103" s="7">
        <f>E102</f>
        <v>369</v>
      </c>
    </row>
    <row r="104" spans="1:6" ht="38.25" x14ac:dyDescent="0.2">
      <c r="A104" s="19">
        <v>45</v>
      </c>
      <c r="B104" s="5" t="s">
        <v>15</v>
      </c>
      <c r="C104" s="3" t="s">
        <v>100</v>
      </c>
      <c r="D104" s="4" t="s">
        <v>18</v>
      </c>
      <c r="E104" s="7">
        <f>995-15</f>
        <v>980</v>
      </c>
      <c r="F104" s="7"/>
    </row>
    <row r="105" spans="1:6" x14ac:dyDescent="0.2">
      <c r="A105" s="19"/>
      <c r="B105" s="8"/>
      <c r="C105" s="3"/>
      <c r="D105" s="4"/>
      <c r="E105" s="7" t="s">
        <v>10</v>
      </c>
      <c r="F105" s="7">
        <f>SUM(E104:E104)</f>
        <v>980</v>
      </c>
    </row>
    <row r="106" spans="1:6" ht="38.25" x14ac:dyDescent="0.2">
      <c r="A106" s="19">
        <v>46</v>
      </c>
      <c r="B106" s="5" t="s">
        <v>19</v>
      </c>
      <c r="C106" s="3" t="s">
        <v>75</v>
      </c>
      <c r="D106" s="4" t="s">
        <v>16</v>
      </c>
      <c r="E106" s="7">
        <f>ROUND(22.75+22+2+12.55+6.3+3+5.5*2+4.9+4+32+3.7,0)</f>
        <v>124</v>
      </c>
      <c r="F106" s="7"/>
    </row>
    <row r="107" spans="1:6" x14ac:dyDescent="0.2">
      <c r="A107" s="19"/>
      <c r="B107" s="5"/>
      <c r="C107" s="3"/>
      <c r="D107" s="4"/>
      <c r="E107" s="7" t="s">
        <v>10</v>
      </c>
      <c r="F107" s="7">
        <f>E106</f>
        <v>124</v>
      </c>
    </row>
    <row r="108" spans="1:6" ht="38.25" x14ac:dyDescent="0.2">
      <c r="A108" s="19">
        <v>47</v>
      </c>
      <c r="B108" s="5" t="s">
        <v>19</v>
      </c>
      <c r="C108" s="3" t="s">
        <v>145</v>
      </c>
      <c r="D108" s="4" t="s">
        <v>28</v>
      </c>
      <c r="E108" s="7">
        <f>E106*0.2*0.08+E106*0.2*0.2</f>
        <v>6.9440000000000008</v>
      </c>
      <c r="F108" s="7"/>
    </row>
    <row r="109" spans="1:6" x14ac:dyDescent="0.2">
      <c r="A109" s="19"/>
      <c r="B109" s="5"/>
      <c r="C109" s="3"/>
      <c r="D109" s="4"/>
      <c r="E109" s="7" t="s">
        <v>10</v>
      </c>
      <c r="F109" s="7">
        <f>E108</f>
        <v>6.9440000000000008</v>
      </c>
    </row>
    <row r="110" spans="1:6" ht="51" x14ac:dyDescent="0.2">
      <c r="A110" s="19">
        <v>48</v>
      </c>
      <c r="B110" s="5" t="s">
        <v>19</v>
      </c>
      <c r="C110" s="5" t="s">
        <v>142</v>
      </c>
      <c r="D110" s="4" t="s">
        <v>28</v>
      </c>
      <c r="E110" s="7">
        <f>E104*0.04</f>
        <v>39.200000000000003</v>
      </c>
      <c r="F110" s="7"/>
    </row>
    <row r="111" spans="1:6" x14ac:dyDescent="0.2">
      <c r="A111" s="19"/>
      <c r="B111" s="5"/>
      <c r="C111" s="3"/>
      <c r="D111" s="4"/>
      <c r="E111" s="7" t="s">
        <v>10</v>
      </c>
      <c r="F111" s="7">
        <f>E110</f>
        <v>39.200000000000003</v>
      </c>
    </row>
    <row r="112" spans="1:6" ht="38.25" x14ac:dyDescent="0.2">
      <c r="A112" s="19">
        <v>49</v>
      </c>
      <c r="B112" s="5" t="s">
        <v>38</v>
      </c>
      <c r="C112" s="3" t="s">
        <v>39</v>
      </c>
      <c r="D112" s="4" t="s">
        <v>16</v>
      </c>
      <c r="E112" s="7">
        <f>E106</f>
        <v>124</v>
      </c>
      <c r="F112" s="7"/>
    </row>
    <row r="113" spans="1:6" x14ac:dyDescent="0.2">
      <c r="A113" s="19"/>
      <c r="B113" s="5"/>
      <c r="C113" s="3"/>
      <c r="D113" s="4"/>
      <c r="E113" s="7" t="s">
        <v>10</v>
      </c>
      <c r="F113" s="7">
        <f>E112</f>
        <v>124</v>
      </c>
    </row>
    <row r="114" spans="1:6" ht="89.25" x14ac:dyDescent="0.2">
      <c r="A114" s="19">
        <v>50</v>
      </c>
      <c r="B114" s="5" t="s">
        <v>40</v>
      </c>
      <c r="C114" s="3" t="s">
        <v>137</v>
      </c>
      <c r="D114" s="4" t="s">
        <v>16</v>
      </c>
      <c r="E114" s="7">
        <v>1200</v>
      </c>
      <c r="F114" s="7"/>
    </row>
    <row r="115" spans="1:6" x14ac:dyDescent="0.2">
      <c r="A115" s="19"/>
      <c r="B115" s="4"/>
      <c r="C115" s="4"/>
      <c r="D115" s="4"/>
      <c r="E115" s="7" t="s">
        <v>10</v>
      </c>
      <c r="F115" s="7">
        <f>SUM(E114:E114)</f>
        <v>1200</v>
      </c>
    </row>
    <row r="116" spans="1:6" ht="25.5" x14ac:dyDescent="0.2">
      <c r="A116" s="19">
        <v>51</v>
      </c>
      <c r="B116" s="5" t="s">
        <v>41</v>
      </c>
      <c r="C116" s="3" t="s">
        <v>72</v>
      </c>
      <c r="D116" s="4" t="s">
        <v>18</v>
      </c>
      <c r="E116" s="7">
        <f>E104</f>
        <v>980</v>
      </c>
      <c r="F116" s="7"/>
    </row>
    <row r="117" spans="1:6" x14ac:dyDescent="0.2">
      <c r="A117" s="19"/>
      <c r="B117" s="5"/>
      <c r="C117" s="3"/>
      <c r="D117" s="4"/>
      <c r="E117" s="7" t="s">
        <v>10</v>
      </c>
      <c r="F117" s="7">
        <f>E116</f>
        <v>980</v>
      </c>
    </row>
    <row r="118" spans="1:6" ht="51" x14ac:dyDescent="0.2">
      <c r="A118" s="19">
        <v>52</v>
      </c>
      <c r="B118" s="5" t="s">
        <v>41</v>
      </c>
      <c r="C118" s="5" t="s">
        <v>82</v>
      </c>
      <c r="D118" s="4" t="s">
        <v>18</v>
      </c>
      <c r="E118" s="7">
        <f>E116</f>
        <v>980</v>
      </c>
      <c r="F118" s="7"/>
    </row>
    <row r="119" spans="1:6" x14ac:dyDescent="0.2">
      <c r="A119" s="19"/>
      <c r="B119" s="5"/>
      <c r="C119" s="3"/>
      <c r="D119" s="4"/>
      <c r="E119" s="7" t="s">
        <v>10</v>
      </c>
      <c r="F119" s="7">
        <f>E118</f>
        <v>980</v>
      </c>
    </row>
    <row r="120" spans="1:6" ht="25.5" x14ac:dyDescent="0.2">
      <c r="A120" s="19">
        <v>53</v>
      </c>
      <c r="B120" s="5" t="s">
        <v>42</v>
      </c>
      <c r="C120" s="5" t="s">
        <v>83</v>
      </c>
      <c r="D120" s="4" t="s">
        <v>18</v>
      </c>
      <c r="E120" s="7">
        <f>E118</f>
        <v>980</v>
      </c>
      <c r="F120" s="7"/>
    </row>
    <row r="121" spans="1:6" x14ac:dyDescent="0.2">
      <c r="A121" s="19"/>
      <c r="B121" s="4"/>
      <c r="C121" s="4"/>
      <c r="D121" s="4"/>
      <c r="E121" s="7" t="s">
        <v>10</v>
      </c>
      <c r="F121" s="7">
        <f>E120</f>
        <v>980</v>
      </c>
    </row>
    <row r="122" spans="1:6" ht="25.5" x14ac:dyDescent="0.2">
      <c r="A122" s="19">
        <v>54</v>
      </c>
      <c r="B122" s="5" t="s">
        <v>41</v>
      </c>
      <c r="C122" s="3" t="s">
        <v>72</v>
      </c>
      <c r="D122" s="4" t="s">
        <v>18</v>
      </c>
      <c r="E122" s="7">
        <f>E124</f>
        <v>1020</v>
      </c>
      <c r="F122" s="7"/>
    </row>
    <row r="123" spans="1:6" x14ac:dyDescent="0.2">
      <c r="A123" s="19"/>
      <c r="B123" s="5"/>
      <c r="C123" s="3"/>
      <c r="D123" s="4"/>
      <c r="E123" s="7" t="s">
        <v>10</v>
      </c>
      <c r="F123" s="7">
        <f>E122</f>
        <v>1020</v>
      </c>
    </row>
    <row r="124" spans="1:6" ht="51" x14ac:dyDescent="0.2">
      <c r="A124" s="19">
        <v>55</v>
      </c>
      <c r="B124" s="5" t="s">
        <v>41</v>
      </c>
      <c r="C124" s="5" t="s">
        <v>82</v>
      </c>
      <c r="D124" s="4" t="s">
        <v>18</v>
      </c>
      <c r="E124" s="7">
        <f>E126+25</f>
        <v>1020</v>
      </c>
      <c r="F124" s="7"/>
    </row>
    <row r="125" spans="1:6" x14ac:dyDescent="0.2">
      <c r="A125" s="19"/>
      <c r="B125" s="5"/>
      <c r="C125" s="3"/>
      <c r="D125" s="4"/>
      <c r="E125" s="7" t="s">
        <v>10</v>
      </c>
      <c r="F125" s="7">
        <f>E124</f>
        <v>1020</v>
      </c>
    </row>
    <row r="126" spans="1:6" ht="51" x14ac:dyDescent="0.2">
      <c r="A126" s="19">
        <v>56</v>
      </c>
      <c r="B126" s="5" t="s">
        <v>40</v>
      </c>
      <c r="C126" s="3" t="s">
        <v>99</v>
      </c>
      <c r="D126" s="4" t="s">
        <v>18</v>
      </c>
      <c r="E126" s="7">
        <v>995</v>
      </c>
      <c r="F126" s="7"/>
    </row>
    <row r="127" spans="1:6" x14ac:dyDescent="0.2">
      <c r="A127" s="19"/>
      <c r="B127" s="4"/>
      <c r="C127" s="4"/>
      <c r="D127" s="4"/>
      <c r="E127" s="7" t="s">
        <v>10</v>
      </c>
      <c r="F127" s="7">
        <f>E126</f>
        <v>995</v>
      </c>
    </row>
    <row r="128" spans="1:6" x14ac:dyDescent="0.2">
      <c r="A128" s="35" t="s">
        <v>84</v>
      </c>
      <c r="B128" s="4"/>
      <c r="C128" s="4"/>
      <c r="D128" s="4"/>
      <c r="E128" s="7"/>
      <c r="F128" s="7"/>
    </row>
    <row r="129" spans="1:6" ht="25.5" x14ac:dyDescent="0.2">
      <c r="A129" s="19">
        <v>57</v>
      </c>
      <c r="B129" s="5" t="s">
        <v>15</v>
      </c>
      <c r="C129" s="3" t="s">
        <v>78</v>
      </c>
      <c r="D129" s="4" t="s">
        <v>16</v>
      </c>
      <c r="E129" s="7">
        <f>ROUND(3+3+1.5+5.4+6+8+17+5.15*2+4.5+7+4+3+3+8.5,0)</f>
        <v>84</v>
      </c>
      <c r="F129" s="7"/>
    </row>
    <row r="130" spans="1:6" x14ac:dyDescent="0.2">
      <c r="A130" s="19"/>
      <c r="B130" s="5"/>
      <c r="C130" s="3"/>
      <c r="D130" s="4"/>
      <c r="E130" s="7" t="s">
        <v>10</v>
      </c>
      <c r="F130" s="7">
        <f>E129</f>
        <v>84</v>
      </c>
    </row>
    <row r="131" spans="1:6" ht="25.5" x14ac:dyDescent="0.2">
      <c r="A131" s="19">
        <v>58</v>
      </c>
      <c r="B131" s="5" t="s">
        <v>19</v>
      </c>
      <c r="C131" s="3" t="s">
        <v>20</v>
      </c>
      <c r="D131" s="4" t="s">
        <v>18</v>
      </c>
      <c r="E131" s="7">
        <f>207+12</f>
        <v>219</v>
      </c>
      <c r="F131" s="7"/>
    </row>
    <row r="132" spans="1:6" x14ac:dyDescent="0.2">
      <c r="A132" s="19"/>
      <c r="B132" s="5"/>
      <c r="C132" s="3"/>
      <c r="D132" s="4"/>
      <c r="E132" s="7" t="s">
        <v>10</v>
      </c>
      <c r="F132" s="7">
        <f>E131</f>
        <v>219</v>
      </c>
    </row>
    <row r="133" spans="1:6" ht="25.5" x14ac:dyDescent="0.2">
      <c r="A133" s="19">
        <v>59</v>
      </c>
      <c r="B133" s="5" t="s">
        <v>19</v>
      </c>
      <c r="C133" s="3" t="s">
        <v>24</v>
      </c>
      <c r="D133" s="4" t="s">
        <v>18</v>
      </c>
      <c r="E133" s="7">
        <f>E131</f>
        <v>219</v>
      </c>
      <c r="F133" s="7"/>
    </row>
    <row r="134" spans="1:6" x14ac:dyDescent="0.2">
      <c r="A134" s="19"/>
      <c r="B134" s="5"/>
      <c r="C134" s="3"/>
      <c r="D134" s="4"/>
      <c r="E134" s="7" t="s">
        <v>10</v>
      </c>
      <c r="F134" s="7">
        <f>E133</f>
        <v>219</v>
      </c>
    </row>
    <row r="135" spans="1:6" x14ac:dyDescent="0.2">
      <c r="A135" s="19">
        <v>60</v>
      </c>
      <c r="B135" s="5" t="s">
        <v>19</v>
      </c>
      <c r="C135" s="3" t="s">
        <v>26</v>
      </c>
      <c r="D135" s="4" t="s">
        <v>16</v>
      </c>
      <c r="E135" s="7">
        <v>109</v>
      </c>
      <c r="F135" s="7"/>
    </row>
    <row r="136" spans="1:6" x14ac:dyDescent="0.2">
      <c r="A136" s="19"/>
      <c r="B136" s="5"/>
      <c r="C136" s="3"/>
      <c r="D136" s="4"/>
      <c r="E136" s="7" t="s">
        <v>10</v>
      </c>
      <c r="F136" s="7">
        <f>E135</f>
        <v>109</v>
      </c>
    </row>
    <row r="137" spans="1:6" x14ac:dyDescent="0.2">
      <c r="A137" s="19">
        <v>61</v>
      </c>
      <c r="B137" s="5" t="s">
        <v>19</v>
      </c>
      <c r="C137" s="3" t="s">
        <v>27</v>
      </c>
      <c r="D137" s="4"/>
      <c r="E137" s="7">
        <f>36+9</f>
        <v>45</v>
      </c>
      <c r="F137" s="7"/>
    </row>
    <row r="138" spans="1:6" x14ac:dyDescent="0.2">
      <c r="A138" s="19"/>
      <c r="B138" s="5"/>
      <c r="C138" s="3"/>
      <c r="D138" s="4"/>
      <c r="E138" s="7" t="s">
        <v>10</v>
      </c>
      <c r="F138" s="7">
        <f>E137</f>
        <v>45</v>
      </c>
    </row>
    <row r="139" spans="1:6" ht="51" x14ac:dyDescent="0.2">
      <c r="A139" s="19">
        <v>62</v>
      </c>
      <c r="B139" s="5" t="s">
        <v>19</v>
      </c>
      <c r="C139" s="3" t="s">
        <v>146</v>
      </c>
      <c r="D139" s="4" t="s">
        <v>28</v>
      </c>
      <c r="E139" s="7">
        <f>E133*0.15+E135*0.3*0.15+E135*0.07+E137*0.08*0.3+E137*0.04</f>
        <v>48.265000000000001</v>
      </c>
      <c r="F139" s="7"/>
    </row>
    <row r="140" spans="1:6" x14ac:dyDescent="0.2">
      <c r="A140" s="19"/>
      <c r="B140" s="5"/>
      <c r="C140" s="3"/>
      <c r="D140" s="4"/>
      <c r="E140" s="7" t="s">
        <v>10</v>
      </c>
      <c r="F140" s="7">
        <f>E139</f>
        <v>48.265000000000001</v>
      </c>
    </row>
    <row r="141" spans="1:6" ht="51" x14ac:dyDescent="0.2">
      <c r="A141" s="19">
        <v>63</v>
      </c>
      <c r="B141" s="5" t="s">
        <v>19</v>
      </c>
      <c r="C141" s="5" t="s">
        <v>142</v>
      </c>
      <c r="D141" s="4" t="s">
        <v>28</v>
      </c>
      <c r="E141" s="7">
        <f>0.05*F132</f>
        <v>10.950000000000001</v>
      </c>
      <c r="F141" s="7"/>
    </row>
    <row r="142" spans="1:6" x14ac:dyDescent="0.2">
      <c r="A142" s="19"/>
      <c r="B142" s="5"/>
      <c r="C142" s="3"/>
      <c r="D142" s="4"/>
      <c r="E142" s="7" t="s">
        <v>10</v>
      </c>
      <c r="F142" s="7">
        <f>E141</f>
        <v>10.950000000000001</v>
      </c>
    </row>
    <row r="143" spans="1:6" ht="25.5" x14ac:dyDescent="0.2">
      <c r="A143" s="19">
        <v>64</v>
      </c>
      <c r="B143" s="5" t="s">
        <v>29</v>
      </c>
      <c r="C143" s="5" t="s">
        <v>31</v>
      </c>
      <c r="D143" s="4" t="s">
        <v>18</v>
      </c>
      <c r="E143" s="7">
        <f>E133</f>
        <v>219</v>
      </c>
      <c r="F143" s="7"/>
    </row>
    <row r="144" spans="1:6" x14ac:dyDescent="0.2">
      <c r="A144" s="19"/>
      <c r="B144" s="4"/>
      <c r="C144" s="4"/>
      <c r="D144" s="4"/>
      <c r="E144" s="7" t="s">
        <v>10</v>
      </c>
      <c r="F144" s="7">
        <f>E143</f>
        <v>219</v>
      </c>
    </row>
    <row r="145" spans="1:6" ht="38.25" x14ac:dyDescent="0.2">
      <c r="A145" s="19">
        <v>65</v>
      </c>
      <c r="B145" s="5" t="s">
        <v>33</v>
      </c>
      <c r="C145" s="3" t="s">
        <v>34</v>
      </c>
      <c r="D145" s="26" t="s">
        <v>16</v>
      </c>
      <c r="E145" s="7">
        <f>E135</f>
        <v>109</v>
      </c>
      <c r="F145" s="27"/>
    </row>
    <row r="146" spans="1:6" x14ac:dyDescent="0.2">
      <c r="A146" s="19"/>
      <c r="B146" s="28"/>
      <c r="C146" s="26"/>
      <c r="D146" s="26"/>
      <c r="E146" s="7" t="s">
        <v>10</v>
      </c>
      <c r="F146" s="27">
        <f>E145</f>
        <v>109</v>
      </c>
    </row>
    <row r="147" spans="1:6" ht="25.5" x14ac:dyDescent="0.2">
      <c r="A147" s="19">
        <v>66</v>
      </c>
      <c r="B147" s="5" t="s">
        <v>36</v>
      </c>
      <c r="C147" s="3" t="s">
        <v>37</v>
      </c>
      <c r="D147" s="4" t="s">
        <v>16</v>
      </c>
      <c r="E147" s="7">
        <v>36</v>
      </c>
      <c r="F147" s="7"/>
    </row>
    <row r="148" spans="1:6" x14ac:dyDescent="0.2">
      <c r="A148" s="19"/>
      <c r="B148" s="5"/>
      <c r="C148" s="3"/>
      <c r="D148" s="4"/>
      <c r="E148" s="7" t="s">
        <v>10</v>
      </c>
      <c r="F148" s="7">
        <f>E147</f>
        <v>36</v>
      </c>
    </row>
    <row r="149" spans="1:6" x14ac:dyDescent="0.2">
      <c r="A149" s="19">
        <v>67</v>
      </c>
      <c r="B149" s="9" t="s">
        <v>101</v>
      </c>
      <c r="C149" s="3" t="s">
        <v>85</v>
      </c>
      <c r="D149" s="4" t="s">
        <v>18</v>
      </c>
      <c r="E149" s="7">
        <f>E131</f>
        <v>219</v>
      </c>
      <c r="F149" s="7"/>
    </row>
    <row r="150" spans="1:6" x14ac:dyDescent="0.2">
      <c r="A150" s="19"/>
      <c r="B150" s="4"/>
      <c r="C150" s="4"/>
      <c r="D150" s="4"/>
      <c r="E150" s="7" t="s">
        <v>10</v>
      </c>
      <c r="F150" s="7">
        <f>E149</f>
        <v>219</v>
      </c>
    </row>
    <row r="151" spans="1:6" ht="38.25" x14ac:dyDescent="0.2">
      <c r="A151" s="19">
        <v>68</v>
      </c>
      <c r="B151" s="5" t="s">
        <v>47</v>
      </c>
      <c r="C151" s="3" t="s">
        <v>48</v>
      </c>
      <c r="D151" s="4" t="s">
        <v>18</v>
      </c>
      <c r="E151" s="4">
        <f>ROUND(((5.2+5.2+6+4+4+4+4*2+6+6+6)*0.3),2)</f>
        <v>16.32</v>
      </c>
      <c r="F151" s="7"/>
    </row>
    <row r="152" spans="1:6" x14ac:dyDescent="0.2">
      <c r="A152" s="19"/>
      <c r="B152" s="5"/>
      <c r="C152" s="4"/>
      <c r="D152" s="4"/>
      <c r="E152" s="7" t="s">
        <v>10</v>
      </c>
      <c r="F152" s="7">
        <f>E151</f>
        <v>16.32</v>
      </c>
    </row>
    <row r="153" spans="1:6" x14ac:dyDescent="0.2">
      <c r="A153" s="20" t="s">
        <v>86</v>
      </c>
      <c r="B153" s="4"/>
      <c r="C153" s="4"/>
      <c r="D153" s="4"/>
      <c r="E153" s="7"/>
      <c r="F153" s="7"/>
    </row>
    <row r="154" spans="1:6" ht="25.5" x14ac:dyDescent="0.2">
      <c r="A154" s="19">
        <v>69</v>
      </c>
      <c r="B154" s="5" t="s">
        <v>15</v>
      </c>
      <c r="C154" s="3" t="s">
        <v>78</v>
      </c>
      <c r="D154" s="4" t="s">
        <v>16</v>
      </c>
      <c r="E154" s="7">
        <f>5*2+2+17</f>
        <v>29</v>
      </c>
      <c r="F154" s="7"/>
    </row>
    <row r="155" spans="1:6" x14ac:dyDescent="0.2">
      <c r="A155" s="19"/>
      <c r="B155" s="5"/>
      <c r="C155" s="3"/>
      <c r="D155" s="4"/>
      <c r="E155" s="7" t="s">
        <v>10</v>
      </c>
      <c r="F155" s="7">
        <f>E154</f>
        <v>29</v>
      </c>
    </row>
    <row r="156" spans="1:6" ht="25.5" x14ac:dyDescent="0.2">
      <c r="A156" s="19">
        <v>70</v>
      </c>
      <c r="B156" s="5" t="s">
        <v>19</v>
      </c>
      <c r="C156" s="3" t="s">
        <v>87</v>
      </c>
      <c r="D156" s="4" t="s">
        <v>18</v>
      </c>
      <c r="E156" s="7">
        <v>89</v>
      </c>
      <c r="F156" s="7"/>
    </row>
    <row r="157" spans="1:6" x14ac:dyDescent="0.2">
      <c r="A157" s="19"/>
      <c r="B157" s="5"/>
      <c r="C157" s="3"/>
      <c r="D157" s="4"/>
      <c r="E157" s="7" t="s">
        <v>10</v>
      </c>
      <c r="F157" s="7">
        <f>E156</f>
        <v>89</v>
      </c>
    </row>
    <row r="158" spans="1:6" ht="25.5" x14ac:dyDescent="0.2">
      <c r="A158" s="19">
        <v>71</v>
      </c>
      <c r="B158" s="5" t="s">
        <v>19</v>
      </c>
      <c r="C158" s="3" t="s">
        <v>88</v>
      </c>
      <c r="D158" s="4" t="s">
        <v>18</v>
      </c>
      <c r="E158" s="7">
        <f>F157</f>
        <v>89</v>
      </c>
      <c r="F158" s="7"/>
    </row>
    <row r="159" spans="1:6" x14ac:dyDescent="0.2">
      <c r="A159" s="19"/>
      <c r="B159" s="5"/>
      <c r="C159" s="3"/>
      <c r="D159" s="4"/>
      <c r="E159" s="7" t="s">
        <v>10</v>
      </c>
      <c r="F159" s="7">
        <f>E158</f>
        <v>89</v>
      </c>
    </row>
    <row r="160" spans="1:6" x14ac:dyDescent="0.2">
      <c r="A160" s="19">
        <v>72</v>
      </c>
      <c r="B160" s="5" t="s">
        <v>19</v>
      </c>
      <c r="C160" s="3" t="s">
        <v>26</v>
      </c>
      <c r="D160" s="4" t="s">
        <v>16</v>
      </c>
      <c r="E160" s="7">
        <f>73-E87</f>
        <v>31</v>
      </c>
      <c r="F160" s="7"/>
    </row>
    <row r="161" spans="1:6" x14ac:dyDescent="0.2">
      <c r="A161" s="19"/>
      <c r="B161" s="5"/>
      <c r="C161" s="3"/>
      <c r="D161" s="4"/>
      <c r="E161" s="7" t="s">
        <v>10</v>
      </c>
      <c r="F161" s="7">
        <f>E160</f>
        <v>31</v>
      </c>
    </row>
    <row r="162" spans="1:6" ht="25.5" x14ac:dyDescent="0.2">
      <c r="A162" s="19">
        <v>73</v>
      </c>
      <c r="B162" s="9" t="s">
        <v>102</v>
      </c>
      <c r="C162" s="3" t="s">
        <v>154</v>
      </c>
      <c r="D162" s="4" t="s">
        <v>18</v>
      </c>
      <c r="E162" s="7">
        <v>89</v>
      </c>
      <c r="F162" s="7"/>
    </row>
    <row r="163" spans="1:6" x14ac:dyDescent="0.2">
      <c r="A163" s="19"/>
      <c r="B163" s="4"/>
      <c r="C163" s="4"/>
      <c r="D163" s="4"/>
      <c r="E163" s="7" t="s">
        <v>10</v>
      </c>
      <c r="F163" s="7">
        <f>E162</f>
        <v>89</v>
      </c>
    </row>
    <row r="164" spans="1:6" ht="38.25" x14ac:dyDescent="0.2">
      <c r="A164" s="19">
        <v>74</v>
      </c>
      <c r="B164" s="5" t="s">
        <v>19</v>
      </c>
      <c r="C164" s="3" t="s">
        <v>147</v>
      </c>
      <c r="D164" s="4" t="s">
        <v>28</v>
      </c>
      <c r="E164" s="7">
        <f>ROUND(E158*0.15+E160*0.3*0.15+E160*0.07+E162*0.29,2)</f>
        <v>42.73</v>
      </c>
      <c r="F164" s="7"/>
    </row>
    <row r="165" spans="1:6" x14ac:dyDescent="0.2">
      <c r="A165" s="19"/>
      <c r="B165" s="5"/>
      <c r="C165" s="3"/>
      <c r="D165" s="4"/>
      <c r="E165" s="7" t="s">
        <v>10</v>
      </c>
      <c r="F165" s="7">
        <f>E164</f>
        <v>42.73</v>
      </c>
    </row>
    <row r="166" spans="1:6" ht="51" x14ac:dyDescent="0.2">
      <c r="A166" s="19">
        <v>75</v>
      </c>
      <c r="B166" s="5" t="s">
        <v>19</v>
      </c>
      <c r="C166" s="5" t="s">
        <v>142</v>
      </c>
      <c r="D166" s="4" t="s">
        <v>28</v>
      </c>
      <c r="E166" s="7">
        <f>E156*0.05</f>
        <v>4.45</v>
      </c>
      <c r="F166" s="7"/>
    </row>
    <row r="167" spans="1:6" x14ac:dyDescent="0.2">
      <c r="A167" s="19"/>
      <c r="B167" s="5"/>
      <c r="C167" s="3"/>
      <c r="D167" s="4"/>
      <c r="E167" s="7" t="s">
        <v>10</v>
      </c>
      <c r="F167" s="7">
        <f>E166</f>
        <v>4.45</v>
      </c>
    </row>
    <row r="168" spans="1:6" x14ac:dyDescent="0.2">
      <c r="A168" s="19">
        <v>76</v>
      </c>
      <c r="B168" s="9" t="s">
        <v>102</v>
      </c>
      <c r="C168" s="9" t="s">
        <v>103</v>
      </c>
      <c r="D168" s="10" t="s">
        <v>18</v>
      </c>
      <c r="E168" s="11">
        <f>E162</f>
        <v>89</v>
      </c>
      <c r="F168" s="10"/>
    </row>
    <row r="169" spans="1:6" x14ac:dyDescent="0.2">
      <c r="A169" s="19"/>
      <c r="B169" s="9"/>
      <c r="C169" s="9"/>
      <c r="D169" s="10"/>
      <c r="E169" s="10" t="s">
        <v>10</v>
      </c>
      <c r="F169" s="11">
        <f>E168</f>
        <v>89</v>
      </c>
    </row>
    <row r="170" spans="1:6" ht="25.5" x14ac:dyDescent="0.2">
      <c r="A170" s="19">
        <v>77</v>
      </c>
      <c r="B170" s="3" t="s">
        <v>138</v>
      </c>
      <c r="C170" s="12" t="s">
        <v>104</v>
      </c>
      <c r="D170" s="4" t="s">
        <v>18</v>
      </c>
      <c r="E170" s="7">
        <f>E162</f>
        <v>89</v>
      </c>
      <c r="F170" s="7"/>
    </row>
    <row r="171" spans="1:6" x14ac:dyDescent="0.2">
      <c r="A171" s="19"/>
      <c r="B171" s="4"/>
      <c r="C171" s="4"/>
      <c r="D171" s="4"/>
      <c r="E171" s="7" t="s">
        <v>10</v>
      </c>
      <c r="F171" s="7">
        <f>E170</f>
        <v>89</v>
      </c>
    </row>
    <row r="172" spans="1:6" ht="25.5" x14ac:dyDescent="0.2">
      <c r="A172" s="19">
        <v>78</v>
      </c>
      <c r="B172" s="5" t="s">
        <v>29</v>
      </c>
      <c r="C172" s="3" t="s">
        <v>30</v>
      </c>
      <c r="D172" s="4" t="s">
        <v>18</v>
      </c>
      <c r="E172" s="7">
        <v>89</v>
      </c>
      <c r="F172" s="7"/>
    </row>
    <row r="173" spans="1:6" x14ac:dyDescent="0.2">
      <c r="A173" s="19"/>
      <c r="B173" s="5"/>
      <c r="C173" s="4"/>
      <c r="D173" s="4"/>
      <c r="E173" s="7" t="s">
        <v>10</v>
      </c>
      <c r="F173" s="7">
        <f>E172</f>
        <v>89</v>
      </c>
    </row>
    <row r="174" spans="1:6" x14ac:dyDescent="0.2">
      <c r="A174" s="19">
        <v>79</v>
      </c>
      <c r="B174" s="5" t="s">
        <v>42</v>
      </c>
      <c r="C174" s="5" t="s">
        <v>89</v>
      </c>
      <c r="D174" s="4" t="s">
        <v>18</v>
      </c>
      <c r="E174" s="7">
        <f>F173</f>
        <v>89</v>
      </c>
      <c r="F174" s="7"/>
    </row>
    <row r="175" spans="1:6" x14ac:dyDescent="0.2">
      <c r="A175" s="19"/>
      <c r="B175" s="4"/>
      <c r="C175" s="4"/>
      <c r="D175" s="4"/>
      <c r="E175" s="7" t="s">
        <v>10</v>
      </c>
      <c r="F175" s="7">
        <f>E174</f>
        <v>89</v>
      </c>
    </row>
    <row r="176" spans="1:6" ht="25.5" x14ac:dyDescent="0.2">
      <c r="A176" s="19">
        <v>80</v>
      </c>
      <c r="B176" s="5" t="s">
        <v>41</v>
      </c>
      <c r="C176" s="3" t="s">
        <v>72</v>
      </c>
      <c r="D176" s="4" t="s">
        <v>18</v>
      </c>
      <c r="E176" s="7">
        <v>97.7</v>
      </c>
      <c r="F176" s="7"/>
    </row>
    <row r="177" spans="1:6" x14ac:dyDescent="0.2">
      <c r="A177" s="19"/>
      <c r="B177" s="5"/>
      <c r="C177" s="3"/>
      <c r="D177" s="4"/>
      <c r="E177" s="7" t="s">
        <v>10</v>
      </c>
      <c r="F177" s="7">
        <f>E176</f>
        <v>97.7</v>
      </c>
    </row>
    <row r="178" spans="1:6" ht="38.25" x14ac:dyDescent="0.2">
      <c r="A178" s="19">
        <v>81</v>
      </c>
      <c r="B178" s="5" t="s">
        <v>41</v>
      </c>
      <c r="C178" s="5" t="s">
        <v>44</v>
      </c>
      <c r="D178" s="4" t="s">
        <v>18</v>
      </c>
      <c r="E178" s="7">
        <f>F177</f>
        <v>97.7</v>
      </c>
      <c r="F178" s="7"/>
    </row>
    <row r="179" spans="1:6" x14ac:dyDescent="0.2">
      <c r="A179" s="19"/>
      <c r="B179" s="5"/>
      <c r="C179" s="3"/>
      <c r="D179" s="4"/>
      <c r="E179" s="7" t="s">
        <v>10</v>
      </c>
      <c r="F179" s="7">
        <f>E178</f>
        <v>97.7</v>
      </c>
    </row>
    <row r="180" spans="1:6" x14ac:dyDescent="0.2">
      <c r="A180" s="19">
        <v>82</v>
      </c>
      <c r="B180" s="9" t="s">
        <v>101</v>
      </c>
      <c r="C180" s="3" t="s">
        <v>85</v>
      </c>
      <c r="D180" s="4" t="s">
        <v>18</v>
      </c>
      <c r="E180" s="7">
        <f>89+29*0.3</f>
        <v>97.7</v>
      </c>
      <c r="F180" s="7"/>
    </row>
    <row r="181" spans="1:6" x14ac:dyDescent="0.2">
      <c r="A181" s="19"/>
      <c r="B181" s="4"/>
      <c r="C181" s="4"/>
      <c r="D181" s="4"/>
      <c r="E181" s="7" t="s">
        <v>10</v>
      </c>
      <c r="F181" s="7">
        <f>E180</f>
        <v>97.7</v>
      </c>
    </row>
    <row r="182" spans="1:6" x14ac:dyDescent="0.2">
      <c r="A182" s="35" t="s">
        <v>90</v>
      </c>
      <c r="B182" s="4"/>
      <c r="C182" s="4"/>
      <c r="D182" s="4"/>
      <c r="E182" s="7"/>
      <c r="F182" s="7"/>
    </row>
    <row r="183" spans="1:6" x14ac:dyDescent="0.2">
      <c r="A183" s="13" t="s">
        <v>139</v>
      </c>
      <c r="C183" s="4"/>
      <c r="D183" s="4"/>
      <c r="E183" s="7"/>
      <c r="F183" s="7"/>
    </row>
    <row r="184" spans="1:6" ht="38.25" x14ac:dyDescent="0.2">
      <c r="A184" s="19">
        <v>83</v>
      </c>
      <c r="B184" s="5" t="s">
        <v>19</v>
      </c>
      <c r="C184" s="3" t="s">
        <v>105</v>
      </c>
      <c r="D184" s="4" t="s">
        <v>16</v>
      </c>
      <c r="E184" s="7">
        <f>25*2</f>
        <v>50</v>
      </c>
      <c r="F184" s="7"/>
    </row>
    <row r="185" spans="1:6" x14ac:dyDescent="0.2">
      <c r="A185" s="19"/>
      <c r="B185" s="5"/>
      <c r="C185" s="3"/>
      <c r="D185" s="4"/>
      <c r="E185" s="7" t="s">
        <v>10</v>
      </c>
      <c r="F185" s="7">
        <f>E184</f>
        <v>50</v>
      </c>
    </row>
    <row r="186" spans="1:6" ht="25.5" x14ac:dyDescent="0.2">
      <c r="A186" s="19">
        <v>84</v>
      </c>
      <c r="B186" s="5" t="s">
        <v>19</v>
      </c>
      <c r="C186" s="3" t="s">
        <v>148</v>
      </c>
      <c r="D186" s="4" t="s">
        <v>28</v>
      </c>
      <c r="E186" s="7">
        <f>ROUND(E184*0.2*0.08+E184*0.2*0.2,2)</f>
        <v>2.8</v>
      </c>
      <c r="F186" s="7"/>
    </row>
    <row r="187" spans="1:6" x14ac:dyDescent="0.2">
      <c r="A187" s="19"/>
      <c r="B187" s="5"/>
      <c r="C187" s="3"/>
      <c r="D187" s="4"/>
      <c r="E187" s="7" t="s">
        <v>10</v>
      </c>
      <c r="F187" s="7">
        <f>E186</f>
        <v>2.8</v>
      </c>
    </row>
    <row r="188" spans="1:6" ht="38.25" x14ac:dyDescent="0.2">
      <c r="A188" s="19">
        <v>85</v>
      </c>
      <c r="B188" s="5" t="s">
        <v>38</v>
      </c>
      <c r="C188" s="3" t="s">
        <v>39</v>
      </c>
      <c r="D188" s="4" t="s">
        <v>16</v>
      </c>
      <c r="E188" s="7">
        <f>E184</f>
        <v>50</v>
      </c>
      <c r="F188" s="7"/>
    </row>
    <row r="189" spans="1:6" x14ac:dyDescent="0.2">
      <c r="A189" s="19"/>
      <c r="B189" s="5"/>
      <c r="C189" s="3"/>
      <c r="D189" s="4"/>
      <c r="E189" s="7" t="s">
        <v>10</v>
      </c>
      <c r="F189" s="7">
        <f>E188</f>
        <v>50</v>
      </c>
    </row>
    <row r="190" spans="1:6" x14ac:dyDescent="0.2">
      <c r="A190" s="13" t="s">
        <v>106</v>
      </c>
      <c r="B190" s="5"/>
      <c r="D190" s="4"/>
      <c r="E190" s="7"/>
      <c r="F190" s="7"/>
    </row>
    <row r="191" spans="1:6" ht="38.25" x14ac:dyDescent="0.2">
      <c r="A191" s="19">
        <v>86</v>
      </c>
      <c r="B191" s="3" t="s">
        <v>91</v>
      </c>
      <c r="C191" s="3" t="s">
        <v>93</v>
      </c>
      <c r="D191" s="4" t="s">
        <v>28</v>
      </c>
      <c r="E191" s="7">
        <f>ROUND(123.66*0.011,2)</f>
        <v>1.36</v>
      </c>
      <c r="F191" s="7"/>
    </row>
    <row r="192" spans="1:6" x14ac:dyDescent="0.2">
      <c r="A192" s="19"/>
      <c r="B192" s="3"/>
      <c r="C192" s="3"/>
      <c r="D192" s="4"/>
      <c r="E192" s="7" t="s">
        <v>10</v>
      </c>
      <c r="F192" s="7">
        <f>E191</f>
        <v>1.36</v>
      </c>
    </row>
    <row r="193" spans="1:6" ht="51" x14ac:dyDescent="0.2">
      <c r="A193" s="19">
        <v>87</v>
      </c>
      <c r="B193" s="5" t="s">
        <v>92</v>
      </c>
      <c r="C193" s="3" t="s">
        <v>157</v>
      </c>
      <c r="D193" s="4" t="s">
        <v>28</v>
      </c>
      <c r="E193" s="7">
        <f>ROUND(E191*0.5,2)</f>
        <v>0.68</v>
      </c>
      <c r="F193" s="7"/>
    </row>
    <row r="194" spans="1:6" x14ac:dyDescent="0.2">
      <c r="A194" s="19"/>
      <c r="B194" s="5"/>
      <c r="C194" s="3"/>
      <c r="D194" s="4"/>
      <c r="E194" s="7" t="s">
        <v>10</v>
      </c>
      <c r="F194" s="7">
        <f>E193</f>
        <v>0.68</v>
      </c>
    </row>
    <row r="195" spans="1:6" ht="63.75" x14ac:dyDescent="0.2">
      <c r="A195" s="19">
        <v>88</v>
      </c>
      <c r="B195" s="5" t="s">
        <v>92</v>
      </c>
      <c r="C195" s="3" t="s">
        <v>94</v>
      </c>
      <c r="D195" s="4" t="s">
        <v>28</v>
      </c>
      <c r="E195" s="7">
        <f>E191-E193</f>
        <v>0.68</v>
      </c>
      <c r="F195" s="7"/>
    </row>
    <row r="196" spans="1:6" x14ac:dyDescent="0.2">
      <c r="A196" s="19"/>
      <c r="B196" s="4"/>
      <c r="C196" s="4"/>
      <c r="D196" s="4"/>
      <c r="E196" s="7" t="s">
        <v>10</v>
      </c>
      <c r="F196" s="7">
        <f>E195</f>
        <v>0.68</v>
      </c>
    </row>
    <row r="197" spans="1:6" x14ac:dyDescent="0.2">
      <c r="A197" s="13" t="s">
        <v>107</v>
      </c>
      <c r="B197" s="4"/>
      <c r="D197" s="4"/>
      <c r="E197" s="7"/>
      <c r="F197" s="7"/>
    </row>
    <row r="198" spans="1:6" ht="25.5" x14ac:dyDescent="0.2">
      <c r="A198" s="19">
        <v>89</v>
      </c>
      <c r="B198" s="9" t="s">
        <v>95</v>
      </c>
      <c r="C198" s="3" t="s">
        <v>25</v>
      </c>
      <c r="D198" s="4" t="s">
        <v>18</v>
      </c>
      <c r="E198" s="7">
        <v>1480</v>
      </c>
      <c r="F198" s="7"/>
    </row>
    <row r="199" spans="1:6" x14ac:dyDescent="0.2">
      <c r="A199" s="19"/>
      <c r="B199" s="4"/>
      <c r="C199" s="3"/>
      <c r="D199" s="4"/>
      <c r="E199" s="7" t="s">
        <v>10</v>
      </c>
      <c r="F199" s="7">
        <v>1480</v>
      </c>
    </row>
    <row r="200" spans="1:6" ht="25.5" x14ac:dyDescent="0.2">
      <c r="A200" s="19">
        <v>90</v>
      </c>
      <c r="B200" s="9" t="s">
        <v>95</v>
      </c>
      <c r="C200" s="3" t="s">
        <v>149</v>
      </c>
      <c r="D200" s="4" t="s">
        <v>18</v>
      </c>
      <c r="E200" s="7">
        <v>1480</v>
      </c>
      <c r="F200" s="7"/>
    </row>
    <row r="201" spans="1:6" x14ac:dyDescent="0.2">
      <c r="A201" s="19"/>
      <c r="B201" s="4"/>
      <c r="C201" s="3"/>
      <c r="D201" s="4"/>
      <c r="E201" s="7" t="s">
        <v>10</v>
      </c>
      <c r="F201" s="7">
        <v>1480</v>
      </c>
    </row>
    <row r="202" spans="1:6" ht="25.5" x14ac:dyDescent="0.2">
      <c r="A202" s="19">
        <v>91</v>
      </c>
      <c r="B202" s="5" t="s">
        <v>19</v>
      </c>
      <c r="C202" s="3" t="s">
        <v>150</v>
      </c>
      <c r="D202" s="4" t="s">
        <v>28</v>
      </c>
      <c r="E202" s="7">
        <f>E200*0.2</f>
        <v>296</v>
      </c>
      <c r="F202" s="7"/>
    </row>
    <row r="203" spans="1:6" x14ac:dyDescent="0.2">
      <c r="A203" s="19"/>
      <c r="B203" s="5"/>
      <c r="C203" s="3"/>
      <c r="D203" s="4"/>
      <c r="E203" s="7" t="s">
        <v>10</v>
      </c>
      <c r="F203" s="7">
        <f>E202</f>
        <v>296</v>
      </c>
    </row>
    <row r="204" spans="1:6" ht="25.5" x14ac:dyDescent="0.2">
      <c r="A204" s="19">
        <v>92</v>
      </c>
      <c r="B204" s="9" t="s">
        <v>95</v>
      </c>
      <c r="C204" s="9" t="s">
        <v>68</v>
      </c>
      <c r="D204" s="4" t="s">
        <v>18</v>
      </c>
      <c r="E204" s="7">
        <f>1480+12</f>
        <v>1492</v>
      </c>
      <c r="F204" s="7"/>
    </row>
    <row r="205" spans="1:6" x14ac:dyDescent="0.2">
      <c r="A205" s="19"/>
      <c r="B205" s="5"/>
      <c r="C205" s="3"/>
      <c r="D205" s="4"/>
      <c r="E205" s="7" t="s">
        <v>10</v>
      </c>
      <c r="F205" s="7">
        <f>E204</f>
        <v>1492</v>
      </c>
    </row>
    <row r="206" spans="1:6" x14ac:dyDescent="0.2">
      <c r="A206" s="40" t="s">
        <v>49</v>
      </c>
      <c r="B206" s="40"/>
      <c r="C206" s="40"/>
      <c r="D206" s="40"/>
      <c r="E206" s="40"/>
      <c r="F206" s="40"/>
    </row>
    <row r="207" spans="1:6" x14ac:dyDescent="0.2">
      <c r="A207" s="40" t="s">
        <v>50</v>
      </c>
      <c r="B207" s="40"/>
      <c r="C207" s="40"/>
      <c r="D207" s="40"/>
      <c r="E207" s="40"/>
      <c r="F207" s="40"/>
    </row>
    <row r="208" spans="1:6" ht="76.5" x14ac:dyDescent="0.2">
      <c r="A208" s="8">
        <v>93</v>
      </c>
      <c r="B208" s="5" t="s">
        <v>51</v>
      </c>
      <c r="C208" s="3" t="s">
        <v>52</v>
      </c>
      <c r="D208" s="4" t="s">
        <v>16</v>
      </c>
      <c r="E208" s="4">
        <f>6+4+3+7+4</f>
        <v>24</v>
      </c>
      <c r="F208" s="4"/>
    </row>
    <row r="209" spans="1:6" x14ac:dyDescent="0.2">
      <c r="A209" s="21"/>
      <c r="B209" s="5"/>
      <c r="C209" s="29"/>
      <c r="D209" s="4"/>
      <c r="E209" s="4" t="s">
        <v>10</v>
      </c>
      <c r="F209" s="4">
        <f>E208</f>
        <v>24</v>
      </c>
    </row>
    <row r="210" spans="1:6" ht="76.5" x14ac:dyDescent="0.2">
      <c r="A210" s="8">
        <v>94</v>
      </c>
      <c r="B210" s="5" t="s">
        <v>53</v>
      </c>
      <c r="C210" s="3" t="s">
        <v>120</v>
      </c>
      <c r="D210" s="4" t="s">
        <v>54</v>
      </c>
      <c r="E210" s="4">
        <v>1</v>
      </c>
      <c r="F210" s="4"/>
    </row>
    <row r="211" spans="1:6" x14ac:dyDescent="0.2">
      <c r="A211" s="21"/>
      <c r="B211" s="5"/>
      <c r="C211" s="3"/>
      <c r="D211" s="4"/>
      <c r="E211" s="4" t="s">
        <v>10</v>
      </c>
      <c r="F211" s="4">
        <v>1</v>
      </c>
    </row>
    <row r="212" spans="1:6" x14ac:dyDescent="0.2">
      <c r="A212" s="13" t="s">
        <v>118</v>
      </c>
      <c r="B212" s="5"/>
      <c r="D212" s="4"/>
      <c r="E212" s="4"/>
      <c r="F212" s="4"/>
    </row>
    <row r="213" spans="1:6" ht="38.25" x14ac:dyDescent="0.2">
      <c r="A213" s="8">
        <v>95</v>
      </c>
      <c r="B213" s="5" t="s">
        <v>53</v>
      </c>
      <c r="C213" s="3" t="s">
        <v>128</v>
      </c>
      <c r="D213" s="4" t="s">
        <v>54</v>
      </c>
      <c r="E213" s="4">
        <v>4</v>
      </c>
      <c r="F213" s="4"/>
    </row>
    <row r="214" spans="1:6" x14ac:dyDescent="0.2">
      <c r="A214" s="8"/>
      <c r="B214" s="5"/>
      <c r="C214" s="3"/>
      <c r="D214" s="4"/>
      <c r="E214" s="4" t="s">
        <v>10</v>
      </c>
      <c r="F214" s="4">
        <f>E213</f>
        <v>4</v>
      </c>
    </row>
    <row r="215" spans="1:6" x14ac:dyDescent="0.2">
      <c r="A215" s="8">
        <v>96</v>
      </c>
      <c r="B215" s="5" t="s">
        <v>53</v>
      </c>
      <c r="C215" s="3" t="s">
        <v>129</v>
      </c>
      <c r="D215" s="4" t="s">
        <v>54</v>
      </c>
      <c r="E215" s="4">
        <v>3</v>
      </c>
      <c r="F215" s="4"/>
    </row>
    <row r="216" spans="1:6" x14ac:dyDescent="0.2">
      <c r="A216" s="8"/>
      <c r="B216" s="5"/>
      <c r="C216" s="3"/>
      <c r="D216" s="4"/>
      <c r="E216" s="4" t="s">
        <v>10</v>
      </c>
      <c r="F216" s="4">
        <f>E215</f>
        <v>3</v>
      </c>
    </row>
    <row r="217" spans="1:6" ht="51" x14ac:dyDescent="0.2">
      <c r="A217" s="8">
        <v>97</v>
      </c>
      <c r="B217" s="5" t="s">
        <v>53</v>
      </c>
      <c r="C217" s="3" t="s">
        <v>130</v>
      </c>
      <c r="D217" s="4" t="s">
        <v>54</v>
      </c>
      <c r="E217" s="4">
        <v>23</v>
      </c>
      <c r="F217" s="4"/>
    </row>
    <row r="218" spans="1:6" x14ac:dyDescent="0.2">
      <c r="A218" s="21"/>
      <c r="B218" s="5"/>
      <c r="C218" s="3"/>
      <c r="D218" s="4"/>
      <c r="E218" s="4" t="s">
        <v>10</v>
      </c>
      <c r="F218" s="4">
        <f>E217</f>
        <v>23</v>
      </c>
    </row>
    <row r="219" spans="1:6" ht="127.5" x14ac:dyDescent="0.2">
      <c r="A219" s="19">
        <v>98</v>
      </c>
      <c r="B219" s="5" t="s">
        <v>53</v>
      </c>
      <c r="C219" s="3" t="s">
        <v>131</v>
      </c>
      <c r="D219" s="4" t="s">
        <v>54</v>
      </c>
      <c r="E219" s="4">
        <v>9</v>
      </c>
      <c r="F219" s="4"/>
    </row>
    <row r="220" spans="1:6" x14ac:dyDescent="0.2">
      <c r="A220" s="21"/>
      <c r="B220" s="5"/>
      <c r="C220" s="3"/>
      <c r="D220" s="4"/>
      <c r="E220" s="4" t="s">
        <v>10</v>
      </c>
      <c r="F220" s="4">
        <f>E219</f>
        <v>9</v>
      </c>
    </row>
    <row r="221" spans="1:6" ht="51" x14ac:dyDescent="0.2">
      <c r="A221" s="8">
        <v>99</v>
      </c>
      <c r="B221" s="5" t="s">
        <v>108</v>
      </c>
      <c r="C221" s="3" t="s">
        <v>117</v>
      </c>
      <c r="D221" s="4" t="s">
        <v>54</v>
      </c>
      <c r="E221" s="4">
        <v>23</v>
      </c>
      <c r="F221" s="4"/>
    </row>
    <row r="222" spans="1:6" x14ac:dyDescent="0.2">
      <c r="A222" s="21"/>
      <c r="B222" s="5"/>
      <c r="C222" s="3"/>
      <c r="D222" s="4"/>
      <c r="E222" s="4" t="s">
        <v>10</v>
      </c>
      <c r="F222" s="4">
        <f>E221</f>
        <v>23</v>
      </c>
    </row>
    <row r="223" spans="1:6" ht="76.5" x14ac:dyDescent="0.2">
      <c r="A223" s="19">
        <v>100</v>
      </c>
      <c r="B223" s="5" t="s">
        <v>108</v>
      </c>
      <c r="C223" s="3" t="s">
        <v>123</v>
      </c>
      <c r="D223" s="4" t="s">
        <v>54</v>
      </c>
      <c r="E223" s="4">
        <v>1</v>
      </c>
      <c r="F223" s="4"/>
    </row>
    <row r="224" spans="1:6" x14ac:dyDescent="0.2">
      <c r="A224" s="19"/>
      <c r="B224" s="5"/>
      <c r="C224" s="3"/>
      <c r="D224" s="4"/>
      <c r="E224" s="4" t="s">
        <v>10</v>
      </c>
      <c r="F224" s="4">
        <f>E223</f>
        <v>1</v>
      </c>
    </row>
    <row r="225" spans="1:6" ht="114.75" x14ac:dyDescent="0.2">
      <c r="A225" s="19">
        <v>101</v>
      </c>
      <c r="B225" s="5" t="s">
        <v>55</v>
      </c>
      <c r="C225" s="3" t="s">
        <v>121</v>
      </c>
      <c r="D225" s="4" t="s">
        <v>54</v>
      </c>
      <c r="E225" s="4">
        <v>1</v>
      </c>
      <c r="F225" s="4"/>
    </row>
    <row r="226" spans="1:6" x14ac:dyDescent="0.2">
      <c r="A226" s="19"/>
      <c r="B226" s="5"/>
      <c r="C226" s="3"/>
      <c r="D226" s="4"/>
      <c r="E226" s="4" t="s">
        <v>10</v>
      </c>
      <c r="F226" s="4">
        <f>E225</f>
        <v>1</v>
      </c>
    </row>
    <row r="227" spans="1:6" ht="63.75" x14ac:dyDescent="0.2">
      <c r="A227" s="19">
        <v>102</v>
      </c>
      <c r="B227" s="15" t="s">
        <v>56</v>
      </c>
      <c r="C227" s="17" t="s">
        <v>57</v>
      </c>
      <c r="D227" s="14" t="s">
        <v>18</v>
      </c>
      <c r="E227" s="14"/>
      <c r="F227" s="14"/>
    </row>
    <row r="228" spans="1:6" x14ac:dyDescent="0.2">
      <c r="A228" s="19"/>
      <c r="B228" s="15"/>
      <c r="C228" s="16" t="s">
        <v>151</v>
      </c>
      <c r="D228" s="14"/>
      <c r="E228" s="14">
        <f>ROUND(39*3.77,0)</f>
        <v>147</v>
      </c>
      <c r="F228" s="14"/>
    </row>
    <row r="229" spans="1:6" x14ac:dyDescent="0.2">
      <c r="A229" s="19"/>
      <c r="B229" s="15"/>
      <c r="C229" s="16"/>
      <c r="D229" s="14"/>
      <c r="E229" s="14" t="s">
        <v>10</v>
      </c>
      <c r="F229" s="14">
        <f>E228</f>
        <v>147</v>
      </c>
    </row>
    <row r="230" spans="1:6" x14ac:dyDescent="0.2">
      <c r="A230" s="13" t="s">
        <v>119</v>
      </c>
      <c r="B230" s="15"/>
      <c r="D230" s="14"/>
      <c r="E230" s="14"/>
      <c r="F230" s="14"/>
    </row>
    <row r="231" spans="1:6" ht="63.75" x14ac:dyDescent="0.2">
      <c r="A231" s="19">
        <v>103</v>
      </c>
      <c r="B231" s="5" t="s">
        <v>53</v>
      </c>
      <c r="C231" s="16" t="s">
        <v>140</v>
      </c>
      <c r="D231" s="4" t="s">
        <v>54</v>
      </c>
      <c r="E231" s="4">
        <v>19</v>
      </c>
      <c r="F231" s="4"/>
    </row>
    <row r="232" spans="1:6" x14ac:dyDescent="0.2">
      <c r="A232" s="19"/>
      <c r="B232" s="15"/>
      <c r="C232" s="3"/>
      <c r="D232" s="4"/>
      <c r="E232" s="4" t="s">
        <v>10</v>
      </c>
      <c r="F232" s="4">
        <f>E231</f>
        <v>19</v>
      </c>
    </row>
    <row r="233" spans="1:6" x14ac:dyDescent="0.2">
      <c r="A233" s="13" t="s">
        <v>58</v>
      </c>
      <c r="B233" s="5"/>
      <c r="D233" s="4"/>
      <c r="E233" s="4"/>
      <c r="F233" s="4"/>
    </row>
    <row r="234" spans="1:6" ht="38.25" x14ac:dyDescent="0.2">
      <c r="A234" s="19">
        <v>104</v>
      </c>
      <c r="B234" s="5" t="s">
        <v>53</v>
      </c>
      <c r="C234" s="3" t="s">
        <v>109</v>
      </c>
      <c r="D234" s="4" t="s">
        <v>54</v>
      </c>
      <c r="E234" s="4">
        <v>8</v>
      </c>
      <c r="F234" s="4"/>
    </row>
    <row r="235" spans="1:6" x14ac:dyDescent="0.2">
      <c r="A235" s="19"/>
      <c r="B235" s="5"/>
      <c r="C235" s="3"/>
      <c r="D235" s="4"/>
      <c r="E235" s="4" t="s">
        <v>10</v>
      </c>
      <c r="F235" s="4">
        <f>E234</f>
        <v>8</v>
      </c>
    </row>
    <row r="236" spans="1:6" ht="63.75" x14ac:dyDescent="0.2">
      <c r="A236" s="19">
        <v>105</v>
      </c>
      <c r="B236" s="5" t="s">
        <v>53</v>
      </c>
      <c r="C236" s="3" t="s">
        <v>110</v>
      </c>
      <c r="D236" s="4" t="s">
        <v>54</v>
      </c>
      <c r="E236" s="4">
        <v>1</v>
      </c>
      <c r="F236" s="4"/>
    </row>
    <row r="237" spans="1:6" x14ac:dyDescent="0.2">
      <c r="A237" s="19"/>
      <c r="B237" s="5"/>
      <c r="C237" s="3"/>
      <c r="D237" s="4"/>
      <c r="E237" s="4" t="s">
        <v>10</v>
      </c>
      <c r="F237" s="4">
        <f>E236</f>
        <v>1</v>
      </c>
    </row>
    <row r="238" spans="1:6" ht="102" x14ac:dyDescent="0.2">
      <c r="A238" s="19">
        <v>106</v>
      </c>
      <c r="B238" s="5" t="s">
        <v>55</v>
      </c>
      <c r="C238" s="3" t="s">
        <v>122</v>
      </c>
      <c r="D238" s="4" t="s">
        <v>54</v>
      </c>
      <c r="E238" s="4">
        <v>3</v>
      </c>
      <c r="F238" s="4"/>
    </row>
    <row r="239" spans="1:6" x14ac:dyDescent="0.2">
      <c r="A239" s="19"/>
      <c r="B239" s="5"/>
      <c r="C239" s="3"/>
      <c r="D239" s="4"/>
      <c r="E239" s="4" t="s">
        <v>10</v>
      </c>
      <c r="F239" s="4">
        <f>E238</f>
        <v>3</v>
      </c>
    </row>
    <row r="240" spans="1:6" ht="89.25" x14ac:dyDescent="0.2">
      <c r="A240" s="19">
        <v>107</v>
      </c>
      <c r="B240" s="5" t="s">
        <v>55</v>
      </c>
      <c r="C240" s="3" t="s">
        <v>111</v>
      </c>
      <c r="D240" s="4" t="s">
        <v>54</v>
      </c>
      <c r="E240" s="4">
        <v>4</v>
      </c>
      <c r="F240" s="4"/>
    </row>
    <row r="241" spans="1:6" x14ac:dyDescent="0.2">
      <c r="A241" s="19"/>
      <c r="B241" s="5"/>
      <c r="C241" s="3"/>
      <c r="D241" s="4"/>
      <c r="E241" s="4" t="s">
        <v>10</v>
      </c>
      <c r="F241" s="4">
        <f>E240</f>
        <v>4</v>
      </c>
    </row>
    <row r="242" spans="1:6" ht="153" x14ac:dyDescent="0.2">
      <c r="A242" s="19">
        <v>108</v>
      </c>
      <c r="B242" s="5" t="s">
        <v>55</v>
      </c>
      <c r="C242" s="3" t="s">
        <v>124</v>
      </c>
      <c r="D242" s="4" t="s">
        <v>54</v>
      </c>
      <c r="E242" s="4">
        <v>1</v>
      </c>
      <c r="F242" s="4"/>
    </row>
    <row r="243" spans="1:6" x14ac:dyDescent="0.2">
      <c r="A243" s="19"/>
      <c r="B243" s="5"/>
      <c r="C243" s="3"/>
      <c r="D243" s="4"/>
      <c r="E243" s="4" t="s">
        <v>10</v>
      </c>
      <c r="F243" s="4">
        <f>E242</f>
        <v>1</v>
      </c>
    </row>
    <row r="244" spans="1:6" ht="127.5" x14ac:dyDescent="0.2">
      <c r="A244" s="19">
        <v>109</v>
      </c>
      <c r="B244" s="5" t="s">
        <v>55</v>
      </c>
      <c r="C244" s="3" t="s">
        <v>125</v>
      </c>
      <c r="D244" s="4" t="s">
        <v>54</v>
      </c>
      <c r="E244" s="4">
        <v>3</v>
      </c>
      <c r="F244" s="4"/>
    </row>
    <row r="245" spans="1:6" x14ac:dyDescent="0.2">
      <c r="A245" s="19"/>
      <c r="B245" s="5"/>
      <c r="C245" s="3"/>
      <c r="D245" s="4"/>
      <c r="E245" s="4" t="s">
        <v>10</v>
      </c>
      <c r="F245" s="4">
        <f>E244</f>
        <v>3</v>
      </c>
    </row>
    <row r="246" spans="1:6" ht="25.5" x14ac:dyDescent="0.2">
      <c r="A246" s="19">
        <v>110</v>
      </c>
      <c r="B246" s="5" t="s">
        <v>51</v>
      </c>
      <c r="C246" s="36" t="s">
        <v>59</v>
      </c>
      <c r="D246" s="4" t="s">
        <v>54</v>
      </c>
      <c r="E246" s="4">
        <v>5</v>
      </c>
      <c r="F246" s="4"/>
    </row>
    <row r="247" spans="1:6" x14ac:dyDescent="0.2">
      <c r="A247" s="19"/>
      <c r="B247" s="5"/>
      <c r="C247" s="3"/>
      <c r="D247" s="4"/>
      <c r="E247" s="4" t="s">
        <v>10</v>
      </c>
      <c r="F247" s="4">
        <f>E246</f>
        <v>5</v>
      </c>
    </row>
    <row r="248" spans="1:6" ht="102" x14ac:dyDescent="0.2">
      <c r="A248" s="19">
        <v>111</v>
      </c>
      <c r="B248" s="5" t="s">
        <v>55</v>
      </c>
      <c r="C248" s="36" t="s">
        <v>126</v>
      </c>
      <c r="D248" s="4" t="s">
        <v>54</v>
      </c>
      <c r="E248" s="4">
        <v>3</v>
      </c>
      <c r="F248" s="4"/>
    </row>
    <row r="249" spans="1:6" x14ac:dyDescent="0.2">
      <c r="A249" s="19"/>
      <c r="B249" s="5"/>
      <c r="C249" s="3"/>
      <c r="D249" s="4"/>
      <c r="E249" s="4" t="s">
        <v>10</v>
      </c>
      <c r="F249" s="4">
        <f>E248</f>
        <v>3</v>
      </c>
    </row>
    <row r="250" spans="1:6" ht="114.75" x14ac:dyDescent="0.2">
      <c r="A250" s="19">
        <v>112</v>
      </c>
      <c r="B250" s="5" t="s">
        <v>55</v>
      </c>
      <c r="C250" s="36" t="s">
        <v>127</v>
      </c>
      <c r="D250" s="4" t="s">
        <v>54</v>
      </c>
      <c r="E250" s="4">
        <v>2</v>
      </c>
      <c r="F250" s="4"/>
    </row>
    <row r="251" spans="1:6" x14ac:dyDescent="0.2">
      <c r="A251" s="19"/>
      <c r="B251" s="5"/>
      <c r="C251" s="3"/>
      <c r="D251" s="4"/>
      <c r="E251" s="4" t="s">
        <v>10</v>
      </c>
      <c r="F251" s="4">
        <v>2</v>
      </c>
    </row>
    <row r="252" spans="1:6" ht="51" x14ac:dyDescent="0.2">
      <c r="A252" s="19">
        <v>113</v>
      </c>
      <c r="B252" s="9" t="s">
        <v>112</v>
      </c>
      <c r="C252" s="37" t="s">
        <v>113</v>
      </c>
      <c r="D252" s="10" t="s">
        <v>18</v>
      </c>
      <c r="E252" s="10"/>
      <c r="F252" s="10"/>
    </row>
    <row r="253" spans="1:6" x14ac:dyDescent="0.2">
      <c r="A253" s="19"/>
      <c r="B253" s="9"/>
      <c r="C253" s="9" t="s">
        <v>114</v>
      </c>
      <c r="D253" s="10"/>
      <c r="E253" s="10">
        <f>20*3.14</f>
        <v>62.800000000000004</v>
      </c>
      <c r="F253" s="10"/>
    </row>
    <row r="254" spans="1:6" x14ac:dyDescent="0.2">
      <c r="A254" s="19"/>
      <c r="B254" s="9"/>
      <c r="C254" s="9"/>
      <c r="D254" s="10"/>
      <c r="E254" s="10" t="s">
        <v>10</v>
      </c>
      <c r="F254" s="10">
        <f>E253</f>
        <v>62.800000000000004</v>
      </c>
    </row>
    <row r="255" spans="1:6" x14ac:dyDescent="0.2">
      <c r="A255" s="42" t="s">
        <v>60</v>
      </c>
      <c r="B255" s="42"/>
      <c r="C255" s="42"/>
      <c r="D255" s="42"/>
      <c r="E255" s="42"/>
      <c r="F255" s="42"/>
    </row>
    <row r="256" spans="1:6" ht="38.25" x14ac:dyDescent="0.2">
      <c r="A256" s="30">
        <v>114</v>
      </c>
      <c r="B256" s="31" t="s">
        <v>61</v>
      </c>
      <c r="C256" s="32" t="s">
        <v>62</v>
      </c>
      <c r="D256" s="33" t="s">
        <v>54</v>
      </c>
      <c r="E256" s="33">
        <v>5</v>
      </c>
      <c r="F256" s="33"/>
    </row>
    <row r="257" spans="1:7" x14ac:dyDescent="0.2">
      <c r="A257" s="30"/>
      <c r="B257" s="31"/>
      <c r="C257" s="32"/>
      <c r="D257" s="33"/>
      <c r="E257" s="33" t="s">
        <v>10</v>
      </c>
      <c r="F257" s="33">
        <f>E256</f>
        <v>5</v>
      </c>
    </row>
    <row r="258" spans="1:7" x14ac:dyDescent="0.2">
      <c r="A258" s="43" t="s">
        <v>63</v>
      </c>
      <c r="B258" s="43"/>
      <c r="C258" s="43"/>
      <c r="D258" s="43"/>
      <c r="E258" s="43"/>
      <c r="F258" s="43"/>
    </row>
    <row r="259" spans="1:7" ht="25.5" x14ac:dyDescent="0.2">
      <c r="A259" s="19">
        <v>115</v>
      </c>
      <c r="B259" s="5" t="s">
        <v>61</v>
      </c>
      <c r="C259" s="3" t="s">
        <v>115</v>
      </c>
      <c r="D259" s="4" t="s">
        <v>54</v>
      </c>
      <c r="E259" s="4">
        <v>3</v>
      </c>
      <c r="F259" s="4"/>
    </row>
    <row r="260" spans="1:7" x14ac:dyDescent="0.2">
      <c r="A260" s="19"/>
      <c r="B260" s="5"/>
      <c r="C260" s="3"/>
      <c r="D260" s="4"/>
      <c r="E260" s="4" t="s">
        <v>10</v>
      </c>
      <c r="F260" s="4">
        <f>E259</f>
        <v>3</v>
      </c>
    </row>
    <row r="261" spans="1:7" ht="25.5" x14ac:dyDescent="0.2">
      <c r="A261" s="19">
        <v>116</v>
      </c>
      <c r="B261" s="5" t="s">
        <v>61</v>
      </c>
      <c r="C261" s="3" t="s">
        <v>116</v>
      </c>
      <c r="D261" s="4" t="s">
        <v>54</v>
      </c>
      <c r="E261" s="4">
        <v>2</v>
      </c>
      <c r="F261" s="4"/>
    </row>
    <row r="262" spans="1:7" x14ac:dyDescent="0.2">
      <c r="A262" s="19"/>
      <c r="B262" s="5"/>
      <c r="C262" s="3"/>
      <c r="D262" s="4"/>
      <c r="E262" s="4" t="s">
        <v>10</v>
      </c>
      <c r="F262" s="4">
        <f>E261</f>
        <v>2</v>
      </c>
    </row>
    <row r="263" spans="1:7" x14ac:dyDescent="0.2">
      <c r="A263" s="40" t="s">
        <v>64</v>
      </c>
      <c r="B263" s="40"/>
      <c r="C263" s="40"/>
      <c r="D263" s="40"/>
      <c r="E263" s="40"/>
      <c r="F263" s="40"/>
    </row>
    <row r="264" spans="1:7" ht="25.5" x14ac:dyDescent="0.2">
      <c r="A264" s="19">
        <v>117</v>
      </c>
      <c r="B264" s="5" t="s">
        <v>65</v>
      </c>
      <c r="C264" s="3" t="s">
        <v>66</v>
      </c>
      <c r="D264" s="4" t="s">
        <v>18</v>
      </c>
      <c r="E264" s="4">
        <v>807</v>
      </c>
      <c r="F264" s="4"/>
    </row>
    <row r="265" spans="1:7" x14ac:dyDescent="0.2">
      <c r="A265" s="19"/>
      <c r="B265" s="5"/>
      <c r="C265" s="3"/>
      <c r="D265" s="4"/>
      <c r="E265" s="4" t="s">
        <v>10</v>
      </c>
      <c r="F265" s="4">
        <f>E264</f>
        <v>807</v>
      </c>
    </row>
    <row r="266" spans="1:7" ht="25.5" x14ac:dyDescent="0.2">
      <c r="A266" s="19">
        <v>118</v>
      </c>
      <c r="B266" s="5" t="s">
        <v>19</v>
      </c>
      <c r="C266" s="3" t="s">
        <v>67</v>
      </c>
      <c r="D266" s="4" t="s">
        <v>16</v>
      </c>
      <c r="E266" s="4">
        <v>39</v>
      </c>
      <c r="F266" s="4"/>
      <c r="G266" s="1"/>
    </row>
    <row r="267" spans="1:7" x14ac:dyDescent="0.2">
      <c r="A267" s="19"/>
      <c r="B267" s="4"/>
      <c r="C267" s="3"/>
      <c r="D267" s="4"/>
      <c r="E267" s="4" t="s">
        <v>10</v>
      </c>
      <c r="F267" s="4">
        <f>E266</f>
        <v>39</v>
      </c>
    </row>
  </sheetData>
  <mergeCells count="8">
    <mergeCell ref="A2:F2"/>
    <mergeCell ref="A1:F1"/>
    <mergeCell ref="A263:F263"/>
    <mergeCell ref="A5:F5"/>
    <mergeCell ref="A206:F206"/>
    <mergeCell ref="A207:F207"/>
    <mergeCell ref="A255:F255"/>
    <mergeCell ref="A258:F258"/>
  </mergeCells>
  <pageMargins left="0.70866141732283472" right="0.70866141732283472" top="0.74803149606299213" bottom="0.74803149606299213" header="0.31496062992125984" footer="0.31496062992125984"/>
  <pageSetup paperSize="9" scale="92" fitToHeight="11" pageOrder="overThenDown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171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Arkusz2</vt:lpstr>
      <vt:lpstr>Arkusz2!_Hlk169170275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Ewelina Pietrzak</cp:lastModifiedBy>
  <cp:revision>35</cp:revision>
  <cp:lastPrinted>2025-05-06T13:09:27Z</cp:lastPrinted>
  <dcterms:created xsi:type="dcterms:W3CDTF">2025-04-14T05:57:47Z</dcterms:created>
  <dcterms:modified xsi:type="dcterms:W3CDTF">2025-05-07T06:12:58Z</dcterms:modified>
</cp:coreProperties>
</file>