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6" activeTab="6"/>
  </bookViews>
  <sheets>
    <sheet name="Szacowanie" sheetId="1" r:id="rId1"/>
    <sheet name="Szacowanie (2)" sheetId="2" r:id="rId2"/>
    <sheet name="Szacowanie (4)" sheetId="3" r:id="rId3"/>
    <sheet name="Szacowanie (5)" sheetId="4" r:id="rId4"/>
    <sheet name="agregaty" sheetId="5" r:id="rId5"/>
    <sheet name="Szacowanie (6)" sheetId="6" r:id="rId6"/>
    <sheet name="Arkusz1" sheetId="7" r:id="rId7"/>
    <sheet name="Arkusz2" sheetId="8" r:id="rId8"/>
  </sheets>
  <definedNames>
    <definedName name="_xlnm.Print_Area" localSheetId="6">'Arkusz1'!$A$1:$W$19</definedName>
  </definedNames>
  <calcPr fullCalcOnLoad="1"/>
</workbook>
</file>

<file path=xl/sharedStrings.xml><?xml version="1.0" encoding="utf-8"?>
<sst xmlns="http://schemas.openxmlformats.org/spreadsheetml/2006/main" count="288" uniqueCount="122">
  <si>
    <t>Lp.</t>
  </si>
  <si>
    <t>Rodzaj zamówienia</t>
  </si>
  <si>
    <t>j.m.</t>
  </si>
  <si>
    <t>Ilość</t>
  </si>
  <si>
    <t>Cena jednostkowa</t>
  </si>
  <si>
    <t>szt.</t>
  </si>
  <si>
    <t>RAZEM</t>
  </si>
  <si>
    <t>OPIS PRZEDMIOTU ZAMÓWIENIA</t>
  </si>
  <si>
    <t>OBLICZENIE SZACUNKOWEJ WARTOŚCI ZAMÓWIENIA</t>
  </si>
  <si>
    <t>WARTOŚC ZAMÓWIENIA:</t>
  </si>
  <si>
    <t>BRUTTO</t>
  </si>
  <si>
    <t>NETTO</t>
  </si>
  <si>
    <t>(MATERIAŁY ELEKTRYCZNE)</t>
  </si>
  <si>
    <t>Zał. Nr 1</t>
  </si>
  <si>
    <t>zł</t>
  </si>
  <si>
    <t>Sporządził:</t>
  </si>
  <si>
    <t>brutto</t>
  </si>
  <si>
    <t>Łączna wartość brutto</t>
  </si>
  <si>
    <t>Szacowania dokonano w oparciu o ilości zużytych materiałów w ubiegłym roku oraz średnie ceny rynkowe.</t>
  </si>
  <si>
    <t xml:space="preserve">EURO (zgodnie z rozp. PRM z 28.12.2015  </t>
  </si>
  <si>
    <t>Świetlówka PL-C 26W/840 4P POLAM</t>
  </si>
  <si>
    <t>Świetlówka PL-C 26W/840 2P G24d3 POLAM</t>
  </si>
  <si>
    <t>Świetlówka Champion 18W/840 2G11 POLAM</t>
  </si>
  <si>
    <t>Świetlówka kompaktowa POLL-2G11 18W/840 2G11 POLAM</t>
  </si>
  <si>
    <t>Świetlówka PILA LF80 36W/865/CDL dzienna</t>
  </si>
  <si>
    <t>Żarówka PILA  60W E14 230 Vwstrząsoodporna</t>
  </si>
  <si>
    <t xml:space="preserve">Żarówka PILA 60W E27 230V wstrząsoodporna </t>
  </si>
  <si>
    <t xml:space="preserve">Żarówka PILA 100W E27 240V wstrząsoodporna </t>
  </si>
  <si>
    <t xml:space="preserve">Świetlówka PILA LF80 18W/865/CDL dzienna </t>
  </si>
  <si>
    <t xml:space="preserve">Żarówka PILA 60W E27 24V </t>
  </si>
  <si>
    <t>Świetlówka PL-Q 16W/835-2P 1 CT PHILIPS</t>
  </si>
  <si>
    <t>Świetlówka PL-Q 16W/835-4P 1 CT PHILIPS</t>
  </si>
  <si>
    <t>Świetlówka MASTER PL-L 18W/840/4P 1 CT PHILIPS</t>
  </si>
  <si>
    <t>Świetlówka MASTER PL-L 36W/830/4P 1 CT  PHILIPS</t>
  </si>
  <si>
    <t>Świetlówka MASTER PL-S 11W/840/2P 1 CT PHILIPS</t>
  </si>
  <si>
    <t>Świetlówka MASTER PL-S 11W/840/4P 1 CT PHILIPS</t>
  </si>
  <si>
    <t>Świetlówka MASTER PL-C 18W/840/2P 1 CT PHILIPS</t>
  </si>
  <si>
    <t xml:space="preserve">Świetlówka PILA LF T5 28W/840 </t>
  </si>
  <si>
    <t>Świetlówka MASTER PL-C 26W/840/2P 1 CT PHILIPS</t>
  </si>
  <si>
    <t>Świetlówka MASTER PL-C 26W/830/4P 1 CT PHILIPS</t>
  </si>
  <si>
    <t xml:space="preserve">Żarówka PILA LED 35W ( 3,3 W) GU10 230V </t>
  </si>
  <si>
    <t>Starter/zapłonnik PHILIPS S2 4-22W 220-240V</t>
  </si>
  <si>
    <t>Starter/zapłonnik PHILIPS S10 4-65W 220-240V</t>
  </si>
  <si>
    <t>Żarówka PILA LED 75W E27 WW 12W 230V ciepła biała</t>
  </si>
  <si>
    <t>Świetlówka PILA LF80 18W/865/CDL</t>
  </si>
  <si>
    <t xml:space="preserve">Świetlówka PILA LF80 36W/865/CDL </t>
  </si>
  <si>
    <t>Świetlówka MASTER PL-L 18W/840/4P  PHILIPS</t>
  </si>
  <si>
    <t>Świetlówka PL-Q 28W/835-4P  PHILIPS</t>
  </si>
  <si>
    <t>Świetlówka MASTER PL-S 11W/840/2P  PHILIPS</t>
  </si>
  <si>
    <t>Świetlówka MASTER PL-S 11W/840/4P  PHILIPS</t>
  </si>
  <si>
    <t>Świetlówka MASTER PL-C 18W/840/2P  PHILIPS</t>
  </si>
  <si>
    <t>Świetlówka MASTER PL-C 26W/830/4P  PHILIPS</t>
  </si>
  <si>
    <t>Świetlówka MASTER PL-C 26W/840/2P  PHILIPS</t>
  </si>
  <si>
    <t>cbs</t>
  </si>
  <si>
    <t>bsw</t>
  </si>
  <si>
    <t>kwp</t>
  </si>
  <si>
    <t>Płyta pilśniowa twarda HDF, kolor BIAŁY grubości 3-4 mm, wymiary 2800 mm x 2070 mm</t>
  </si>
  <si>
    <r>
      <t>m</t>
    </r>
    <r>
      <rPr>
        <vertAlign val="superscript"/>
        <sz val="12"/>
        <rFont val="Times New Roman"/>
        <family val="1"/>
      </rPr>
      <t>2</t>
    </r>
  </si>
  <si>
    <t>Augustów</t>
  </si>
  <si>
    <t>Bielsk</t>
  </si>
  <si>
    <t>Grajewo</t>
  </si>
  <si>
    <t>Białystok</t>
  </si>
  <si>
    <t>Łomża</t>
  </si>
  <si>
    <t>zambrów</t>
  </si>
  <si>
    <t>sejny</t>
  </si>
  <si>
    <t>Kątownik metalowy perforowany 50 x 50mm, gr. 2,5 mm, dł. 3000mm - kolor szary</t>
  </si>
  <si>
    <t>Kątownik metalowy perforowany 40 x 40mm, gr. 2 mm, dł. 3000mm - kolor szary</t>
  </si>
  <si>
    <t>Kątownik metalowy perforowany 40 x 40mm, gr. 2 mm, dł. 2000mm - kolor szary</t>
  </si>
  <si>
    <t>Półka z blachy gr. 1mm o wymiarach 1170x600mm wzmocniona ceownikiem z blachy gr. 1mm ( o wym. 65x30mm ) obciążenie do 250kg - kolor szary</t>
  </si>
  <si>
    <t>Półka z blachy gr. 1mm o wymiarach 1170x300mm obciążenie do 120kg  - kolor szary</t>
  </si>
  <si>
    <t>(MATERIAŁY do regałów skręcanych)</t>
  </si>
  <si>
    <t>Płyta laminowana meblowa z fakturą, kolor KLON THANSAU R5703 PFLEIDERER  grubości 18 mm, wymiary 2800 mm x 2070 mm</t>
  </si>
  <si>
    <t>ZADANIE NR 1</t>
  </si>
  <si>
    <t>ZADANIE NR 2</t>
  </si>
  <si>
    <t>KPP Grajewo – agregat prądotwórczy IVECO FI 160 ASCE, moc 150kVA, rok produkcji 2009, funkcja samostart</t>
  </si>
  <si>
    <t>KPP Augustów – agregat prądotwórczy DGKIO – 50-4/K, moc 55KW, rok produkcji 1975, silnik SW-400</t>
  </si>
  <si>
    <t>KPP Siemiatycze – agregat prądotwórczy PAD 16-3/400, moc 16KW, rok produkcji 1972, silnik S-322 E1-W1</t>
  </si>
  <si>
    <t>KWP Białystok- agregat NS 60 IV Silent SDMO EH083749/12, moc 60kVA, rok produkcji 1998;</t>
  </si>
  <si>
    <t>KMP Suwałki – agregat DS 40 IV Silent AVP 80269-016/1, moc 40kVA, rok produkcji 1998;</t>
  </si>
  <si>
    <t>KPP Sokółka – agregat prądotwórczy SJ60K, moc 60KW, rok produkcji 2000, silnik wysokoprężny JOHLDE, funkcja samostart;</t>
  </si>
  <si>
    <t>KPP Zambrów – agregat prądotwórczy ZE-GCT, moc 68KW, rok produkcji 1997;</t>
  </si>
  <si>
    <t>KPP Sejny – agregat prądotwórczy PAD16, moc 16KW, rok produkcji 1983, silnik spalinowy S-322;</t>
  </si>
  <si>
    <t>KPP Mońki – agregat PAD 16, rok produkcji 1972, silnik spalinowy S-322 Andoria, prądnica synchroniczna 3fazowa 20kVA;</t>
  </si>
  <si>
    <t>KPP Kolno – agregat prądotwórczy X 322 E1, moc 24KW, rok produkcji 1973, silnik spalinowy S-322;</t>
  </si>
  <si>
    <t>ZADANIE NR 3</t>
  </si>
  <si>
    <t>Do szacowania przyjeto ofertę OF/1234/2015/BO z 13.11.2015r. Firmy AGREGATY-SERWIS .PL - Zad. Nr 2,3</t>
  </si>
  <si>
    <t>Zad. Nr 1 - szacunki Wydział Łączności i Informatyki KWP</t>
  </si>
  <si>
    <t>kmp/kpp</t>
  </si>
  <si>
    <t>gaśnica proszkowa 1kg – sztuk,</t>
  </si>
  <si>
    <t>gaśnica proszkowa 4kg – sztuk,</t>
  </si>
  <si>
    <t>gaśnica proszkowa 12kg – sztuk,</t>
  </si>
  <si>
    <t>gaśnica śniegowa 2kg – sztuk,</t>
  </si>
  <si>
    <t>gaśnica pianowa 6kg – sztuk</t>
  </si>
  <si>
    <t>gaśnica proszkowa 2kg – sztuk,</t>
  </si>
  <si>
    <t>gaśnica proszkowa 6kg – sztuk,</t>
  </si>
  <si>
    <t>agregat proszkowy 25kg – sztuk,</t>
  </si>
  <si>
    <t>gaśnica śniegowa 5kg – sztuk,</t>
  </si>
  <si>
    <t>KWP</t>
  </si>
  <si>
    <t>Monki</t>
  </si>
  <si>
    <t>Suwałki</t>
  </si>
  <si>
    <t xml:space="preserve">Wysokie </t>
  </si>
  <si>
    <t>Hajnówka</t>
  </si>
  <si>
    <t>Sokółka</t>
  </si>
  <si>
    <t>Kolno</t>
  </si>
  <si>
    <t>Siemiatycze</t>
  </si>
  <si>
    <t xml:space="preserve">Hajnówka </t>
  </si>
  <si>
    <t>Mońki</t>
  </si>
  <si>
    <t>Sejny</t>
  </si>
  <si>
    <t>Zambrów</t>
  </si>
  <si>
    <t xml:space="preserve">gaśnica proszkowa 1kg </t>
  </si>
  <si>
    <t xml:space="preserve">gaśnica proszkowa 2kg </t>
  </si>
  <si>
    <t xml:space="preserve">gaśnica proszkowa 4kg </t>
  </si>
  <si>
    <t xml:space="preserve">gaśnica proszkowa 6kg </t>
  </si>
  <si>
    <t xml:space="preserve">gaśnica proszkowa 12kg </t>
  </si>
  <si>
    <t xml:space="preserve">agregat proszkowy 25kg </t>
  </si>
  <si>
    <t xml:space="preserve">gaśnica śniegowa 2kg </t>
  </si>
  <si>
    <t xml:space="preserve">gaśnica śniegowa 5kg </t>
  </si>
  <si>
    <t xml:space="preserve">gaśnica pianowa 6kg </t>
  </si>
  <si>
    <t>Wys.Maz.</t>
  </si>
  <si>
    <t>Bielsk Podl.</t>
  </si>
  <si>
    <t>Wykaz urządzeń przeciwpożarowych (GAŚNICE) w obiektach służbowych Policji woj. podlaskiego</t>
  </si>
  <si>
    <t>Załącznik nr 1 do umowy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</si>
</sst>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0"/>
    <numFmt numFmtId="177" formatCode="#,##0.0000"/>
    <numFmt numFmtId="178" formatCode="#,##0.000"/>
  </numFmts>
  <fonts count="55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0"/>
      <color indexed="10"/>
      <name val="Arial CE"/>
      <family val="0"/>
    </font>
    <font>
      <vertAlign val="superscript"/>
      <sz val="12"/>
      <name val="Times New Roman"/>
      <family val="1"/>
    </font>
    <font>
      <sz val="11"/>
      <name val="Arial CE"/>
      <family val="0"/>
    </font>
    <font>
      <sz val="11"/>
      <color indexed="10"/>
      <name val="Arial CE"/>
      <family val="0"/>
    </font>
    <font>
      <b/>
      <sz val="11"/>
      <name val="Times New Roman"/>
      <family val="1"/>
    </font>
    <font>
      <sz val="11"/>
      <color indexed="9"/>
      <name val="Arial CE"/>
      <family val="0"/>
    </font>
    <font>
      <sz val="11"/>
      <color indexed="9"/>
      <name val="Times New Roman"/>
      <family val="1"/>
    </font>
    <font>
      <b/>
      <sz val="11"/>
      <name val="Arial CE"/>
      <family val="0"/>
    </font>
    <font>
      <sz val="12"/>
      <name val="Arial"/>
      <family val="2"/>
    </font>
    <font>
      <sz val="14"/>
      <name val="Arial"/>
      <family val="2"/>
    </font>
    <font>
      <sz val="14"/>
      <name val="Arial CE"/>
      <family val="0"/>
    </font>
    <font>
      <sz val="9"/>
      <name val="Times New Roman"/>
      <family val="1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1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1" fillId="0" borderId="14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right" vertical="top" wrapText="1"/>
    </xf>
    <xf numFmtId="4" fontId="1" fillId="0" borderId="14" xfId="0" applyNumberFormat="1" applyFont="1" applyFill="1" applyBorder="1" applyAlignment="1">
      <alignment horizontal="right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right" vertical="top" wrapText="1"/>
    </xf>
    <xf numFmtId="0" fontId="1" fillId="0" borderId="20" xfId="0" applyFont="1" applyBorder="1" applyAlignment="1">
      <alignment horizontal="center" vertical="top" wrapText="1"/>
    </xf>
    <xf numFmtId="4" fontId="1" fillId="0" borderId="20" xfId="0" applyNumberFormat="1" applyFont="1" applyBorder="1" applyAlignment="1">
      <alignment horizontal="righ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4" fontId="1" fillId="0" borderId="19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20" xfId="0" applyFont="1" applyBorder="1" applyAlignment="1">
      <alignment wrapText="1"/>
    </xf>
    <xf numFmtId="3" fontId="1" fillId="0" borderId="20" xfId="0" applyNumberFormat="1" applyFont="1" applyBorder="1" applyAlignment="1">
      <alignment horizontal="right" vertical="top" wrapText="1"/>
    </xf>
    <xf numFmtId="0" fontId="1" fillId="0" borderId="20" xfId="0" applyFont="1" applyBorder="1" applyAlignment="1">
      <alignment horizontal="justify" wrapText="1"/>
    </xf>
    <xf numFmtId="0" fontId="1" fillId="0" borderId="20" xfId="0" applyFont="1" applyBorder="1" applyAlignment="1">
      <alignment horizontal="justify"/>
    </xf>
    <xf numFmtId="0" fontId="1" fillId="0" borderId="20" xfId="0" applyFont="1" applyFill="1" applyBorder="1" applyAlignment="1">
      <alignment horizontal="center" vertical="top" wrapText="1"/>
    </xf>
    <xf numFmtId="3" fontId="1" fillId="0" borderId="20" xfId="0" applyNumberFormat="1" applyFont="1" applyFill="1" applyBorder="1" applyAlignment="1">
      <alignment horizontal="right" vertical="top" wrapText="1"/>
    </xf>
    <xf numFmtId="4" fontId="1" fillId="0" borderId="20" xfId="0" applyNumberFormat="1" applyFont="1" applyFill="1" applyBorder="1" applyAlignment="1">
      <alignment horizontal="right" vertical="top" wrapText="1"/>
    </xf>
    <xf numFmtId="0" fontId="1" fillId="0" borderId="18" xfId="0" applyFont="1" applyBorder="1" applyAlignment="1">
      <alignment horizontal="justify"/>
    </xf>
    <xf numFmtId="4" fontId="2" fillId="0" borderId="20" xfId="0" applyNumberFormat="1" applyFont="1" applyBorder="1" applyAlignment="1">
      <alignment horizontal="right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" fontId="2" fillId="0" borderId="24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10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3" fontId="14" fillId="0" borderId="0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vertical="center"/>
      <protection/>
    </xf>
    <xf numFmtId="0" fontId="10" fillId="0" borderId="33" xfId="0" applyFont="1" applyBorder="1" applyAlignment="1">
      <alignment horizontal="center" vertical="center"/>
    </xf>
    <xf numFmtId="0" fontId="10" fillId="0" borderId="34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3" fontId="10" fillId="0" borderId="29" xfId="0" applyNumberFormat="1" applyFont="1" applyBorder="1" applyAlignment="1">
      <alignment horizontal="center" vertical="center"/>
    </xf>
    <xf numFmtId="3" fontId="10" fillId="0" borderId="31" xfId="0" applyNumberFormat="1" applyFont="1" applyBorder="1" applyAlignment="1">
      <alignment horizontal="center" vertical="center"/>
    </xf>
    <xf numFmtId="3" fontId="10" fillId="0" borderId="37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0" fillId="0" borderId="37" xfId="0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 wrapText="1"/>
    </xf>
    <xf numFmtId="0" fontId="15" fillId="0" borderId="33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4" fontId="15" fillId="0" borderId="38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horizontal="center" vertical="center" wrapText="1"/>
    </xf>
    <xf numFmtId="44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" fontId="10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44" fontId="19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44" fontId="20" fillId="0" borderId="0" xfId="0" applyNumberFormat="1" applyFont="1" applyAlignment="1">
      <alignment vertical="center"/>
    </xf>
    <xf numFmtId="44" fontId="7" fillId="0" borderId="0" xfId="0" applyNumberFormat="1" applyFont="1" applyAlignment="1">
      <alignment vertical="center"/>
    </xf>
    <xf numFmtId="0" fontId="1" fillId="0" borderId="32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6" fillId="0" borderId="0" xfId="0" applyFont="1" applyAlignment="1">
      <alignment horizontal="left" vertical="center"/>
    </xf>
    <xf numFmtId="0" fontId="12" fillId="0" borderId="42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4">
      <selection activeCell="I22" sqref="I22"/>
    </sheetView>
  </sheetViews>
  <sheetFormatPr defaultColWidth="9.00390625" defaultRowHeight="12.75"/>
  <cols>
    <col min="1" max="1" width="4.25390625" style="0" customWidth="1"/>
    <col min="2" max="2" width="57.875" style="0" customWidth="1"/>
    <col min="3" max="3" width="7.875" style="0" customWidth="1"/>
    <col min="5" max="6" width="12.625" style="0" customWidth="1"/>
  </cols>
  <sheetData>
    <row r="1" spans="1:6" ht="12.75">
      <c r="A1" s="8" t="s">
        <v>13</v>
      </c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 t="s">
        <v>7</v>
      </c>
      <c r="B3" s="8"/>
      <c r="C3" s="8"/>
      <c r="D3" s="8"/>
      <c r="E3" s="8"/>
      <c r="F3" s="8"/>
    </row>
    <row r="4" spans="1:6" ht="12.75">
      <c r="A4" s="8" t="s">
        <v>8</v>
      </c>
      <c r="B4" s="8"/>
      <c r="C4" s="8"/>
      <c r="D4" s="14" t="s">
        <v>12</v>
      </c>
      <c r="E4" s="8"/>
      <c r="F4" s="8"/>
    </row>
    <row r="6" spans="1:6" ht="33" customHeight="1">
      <c r="A6" s="126" t="s">
        <v>0</v>
      </c>
      <c r="B6" s="128" t="s">
        <v>1</v>
      </c>
      <c r="C6" s="130" t="s">
        <v>2</v>
      </c>
      <c r="D6" s="130" t="s">
        <v>3</v>
      </c>
      <c r="E6" s="20" t="s">
        <v>4</v>
      </c>
      <c r="F6" s="120" t="s">
        <v>17</v>
      </c>
    </row>
    <row r="7" spans="1:6" ht="14.25" customHeight="1">
      <c r="A7" s="127"/>
      <c r="B7" s="129"/>
      <c r="C7" s="131"/>
      <c r="D7" s="131"/>
      <c r="E7" s="21" t="s">
        <v>16</v>
      </c>
      <c r="F7" s="121"/>
    </row>
    <row r="8" spans="1:6" ht="15" customHeight="1">
      <c r="A8" s="19">
        <v>1</v>
      </c>
      <c r="B8" s="22" t="s">
        <v>28</v>
      </c>
      <c r="C8" s="23" t="s">
        <v>5</v>
      </c>
      <c r="D8" s="7">
        <v>600</v>
      </c>
      <c r="E8" s="15">
        <v>4</v>
      </c>
      <c r="F8" s="5">
        <f aca="true" t="shared" si="0" ref="F8:F26">ROUND(D8*E8,2)</f>
        <v>2400</v>
      </c>
    </row>
    <row r="9" spans="1:6" ht="15" customHeight="1">
      <c r="A9" s="19">
        <v>2</v>
      </c>
      <c r="B9" s="24" t="s">
        <v>24</v>
      </c>
      <c r="C9" s="23" t="s">
        <v>5</v>
      </c>
      <c r="D9" s="7">
        <v>800</v>
      </c>
      <c r="E9" s="15">
        <v>4</v>
      </c>
      <c r="F9" s="5">
        <f t="shared" si="0"/>
        <v>3200</v>
      </c>
    </row>
    <row r="10" spans="1:8" ht="15" customHeight="1">
      <c r="A10" s="18">
        <v>3</v>
      </c>
      <c r="B10" s="25" t="s">
        <v>37</v>
      </c>
      <c r="C10" s="26" t="s">
        <v>5</v>
      </c>
      <c r="D10" s="27">
        <v>60</v>
      </c>
      <c r="E10" s="28">
        <v>9</v>
      </c>
      <c r="F10" s="5">
        <f t="shared" si="0"/>
        <v>540</v>
      </c>
      <c r="G10" s="17"/>
      <c r="H10" s="17"/>
    </row>
    <row r="11" spans="1:6" ht="15" customHeight="1">
      <c r="A11" s="19">
        <v>4</v>
      </c>
      <c r="B11" s="24" t="s">
        <v>25</v>
      </c>
      <c r="C11" s="23" t="s">
        <v>5</v>
      </c>
      <c r="D11" s="7">
        <v>150</v>
      </c>
      <c r="E11" s="15">
        <v>0.9</v>
      </c>
      <c r="F11" s="5">
        <f t="shared" si="0"/>
        <v>135</v>
      </c>
    </row>
    <row r="12" spans="1:6" ht="15" customHeight="1">
      <c r="A12" s="18">
        <v>5</v>
      </c>
      <c r="B12" s="24" t="s">
        <v>26</v>
      </c>
      <c r="C12" s="23" t="s">
        <v>5</v>
      </c>
      <c r="D12" s="7">
        <v>900</v>
      </c>
      <c r="E12" s="15">
        <v>0.9</v>
      </c>
      <c r="F12" s="5">
        <f t="shared" si="0"/>
        <v>810</v>
      </c>
    </row>
    <row r="13" spans="1:6" ht="15" customHeight="1">
      <c r="A13" s="19">
        <v>6</v>
      </c>
      <c r="B13" s="24" t="s">
        <v>27</v>
      </c>
      <c r="C13" s="23" t="s">
        <v>5</v>
      </c>
      <c r="D13" s="7">
        <v>50</v>
      </c>
      <c r="E13" s="15">
        <v>1</v>
      </c>
      <c r="F13" s="5">
        <f t="shared" si="0"/>
        <v>50</v>
      </c>
    </row>
    <row r="14" spans="1:6" s="16" customFormat="1" ht="15" customHeight="1">
      <c r="A14" s="18">
        <v>7</v>
      </c>
      <c r="B14" s="24" t="s">
        <v>29</v>
      </c>
      <c r="C14" s="23" t="s">
        <v>5</v>
      </c>
      <c r="D14" s="7">
        <v>30</v>
      </c>
      <c r="E14" s="15">
        <v>2</v>
      </c>
      <c r="F14" s="5">
        <f t="shared" si="0"/>
        <v>60</v>
      </c>
    </row>
    <row r="15" spans="1:6" s="16" customFormat="1" ht="15" customHeight="1">
      <c r="A15" s="19">
        <v>8</v>
      </c>
      <c r="B15" s="24" t="s">
        <v>40</v>
      </c>
      <c r="C15" s="23" t="s">
        <v>5</v>
      </c>
      <c r="D15" s="7">
        <v>20</v>
      </c>
      <c r="E15" s="15">
        <v>8</v>
      </c>
      <c r="F15" s="5">
        <f t="shared" si="0"/>
        <v>160</v>
      </c>
    </row>
    <row r="16" spans="1:6" ht="15" customHeight="1">
      <c r="A16" s="18">
        <v>9</v>
      </c>
      <c r="B16" s="24" t="s">
        <v>32</v>
      </c>
      <c r="C16" s="23" t="s">
        <v>5</v>
      </c>
      <c r="D16" s="7">
        <v>75</v>
      </c>
      <c r="E16" s="15">
        <v>14</v>
      </c>
      <c r="F16" s="5">
        <f t="shared" si="0"/>
        <v>1050</v>
      </c>
    </row>
    <row r="17" spans="1:6" ht="15" customHeight="1">
      <c r="A17" s="19">
        <v>10</v>
      </c>
      <c r="B17" s="24" t="s">
        <v>33</v>
      </c>
      <c r="C17" s="23" t="s">
        <v>5</v>
      </c>
      <c r="D17" s="7">
        <v>25</v>
      </c>
      <c r="E17" s="15">
        <v>13.5</v>
      </c>
      <c r="F17" s="5">
        <f t="shared" si="0"/>
        <v>337.5</v>
      </c>
    </row>
    <row r="18" spans="1:6" ht="15" customHeight="1">
      <c r="A18" s="18">
        <v>11</v>
      </c>
      <c r="B18" s="24" t="s">
        <v>30</v>
      </c>
      <c r="C18" s="23" t="s">
        <v>5</v>
      </c>
      <c r="D18" s="7">
        <v>50</v>
      </c>
      <c r="E18" s="15">
        <v>14</v>
      </c>
      <c r="F18" s="5">
        <f t="shared" si="0"/>
        <v>700</v>
      </c>
    </row>
    <row r="19" spans="1:6" ht="15" customHeight="1">
      <c r="A19" s="19">
        <v>12</v>
      </c>
      <c r="B19" s="24" t="s">
        <v>31</v>
      </c>
      <c r="C19" s="23" t="s">
        <v>5</v>
      </c>
      <c r="D19" s="7">
        <v>10</v>
      </c>
      <c r="E19" s="15">
        <v>16.5</v>
      </c>
      <c r="F19" s="5">
        <f t="shared" si="0"/>
        <v>165</v>
      </c>
    </row>
    <row r="20" spans="1:6" ht="15" customHeight="1">
      <c r="A20" s="18">
        <v>13</v>
      </c>
      <c r="B20" s="24" t="s">
        <v>34</v>
      </c>
      <c r="C20" s="23" t="s">
        <v>5</v>
      </c>
      <c r="D20" s="7">
        <v>10</v>
      </c>
      <c r="E20" s="15">
        <v>9</v>
      </c>
      <c r="F20" s="5">
        <f t="shared" si="0"/>
        <v>90</v>
      </c>
    </row>
    <row r="21" spans="1:6" ht="15" customHeight="1">
      <c r="A21" s="19">
        <v>14</v>
      </c>
      <c r="B21" s="24" t="s">
        <v>35</v>
      </c>
      <c r="C21" s="23" t="s">
        <v>5</v>
      </c>
      <c r="D21" s="7">
        <v>10</v>
      </c>
      <c r="E21" s="15">
        <v>12</v>
      </c>
      <c r="F21" s="5">
        <f t="shared" si="0"/>
        <v>120</v>
      </c>
    </row>
    <row r="22" spans="1:6" ht="15" customHeight="1">
      <c r="A22" s="18">
        <v>15</v>
      </c>
      <c r="B22" s="24" t="s">
        <v>36</v>
      </c>
      <c r="C22" s="23" t="s">
        <v>5</v>
      </c>
      <c r="D22" s="7">
        <v>10</v>
      </c>
      <c r="E22" s="15">
        <v>13.5</v>
      </c>
      <c r="F22" s="5">
        <f t="shared" si="0"/>
        <v>135</v>
      </c>
    </row>
    <row r="23" spans="1:6" ht="15" customHeight="1">
      <c r="A23" s="19">
        <v>16</v>
      </c>
      <c r="B23" s="24" t="s">
        <v>39</v>
      </c>
      <c r="C23" s="23" t="s">
        <v>5</v>
      </c>
      <c r="D23" s="7">
        <v>50</v>
      </c>
      <c r="E23" s="15">
        <v>8</v>
      </c>
      <c r="F23" s="5">
        <f t="shared" si="0"/>
        <v>400</v>
      </c>
    </row>
    <row r="24" spans="1:6" ht="15" customHeight="1">
      <c r="A24" s="18">
        <v>17</v>
      </c>
      <c r="B24" s="24" t="s">
        <v>38</v>
      </c>
      <c r="C24" s="23" t="s">
        <v>5</v>
      </c>
      <c r="D24" s="7">
        <v>20</v>
      </c>
      <c r="E24" s="15">
        <v>12</v>
      </c>
      <c r="F24" s="5">
        <f t="shared" si="0"/>
        <v>240</v>
      </c>
    </row>
    <row r="25" spans="1:6" ht="15.75">
      <c r="A25" s="19">
        <v>18</v>
      </c>
      <c r="B25" s="25" t="s">
        <v>41</v>
      </c>
      <c r="C25" s="23" t="s">
        <v>5</v>
      </c>
      <c r="D25" s="7">
        <v>500</v>
      </c>
      <c r="E25" s="15">
        <v>1.1</v>
      </c>
      <c r="F25" s="5">
        <f t="shared" si="0"/>
        <v>550</v>
      </c>
    </row>
    <row r="26" spans="1:6" ht="15" customHeight="1" thickBot="1">
      <c r="A26" s="18">
        <v>19</v>
      </c>
      <c r="B26" s="25" t="s">
        <v>42</v>
      </c>
      <c r="C26" s="29" t="s">
        <v>5</v>
      </c>
      <c r="D26" s="7">
        <v>700</v>
      </c>
      <c r="E26" s="15">
        <v>1.2</v>
      </c>
      <c r="F26" s="5">
        <f t="shared" si="0"/>
        <v>840</v>
      </c>
    </row>
    <row r="27" spans="1:6" ht="26.25" customHeight="1" thickBot="1">
      <c r="A27" s="122" t="s">
        <v>6</v>
      </c>
      <c r="B27" s="123"/>
      <c r="C27" s="124"/>
      <c r="D27" s="124"/>
      <c r="E27" s="125"/>
      <c r="F27" s="6">
        <f>SUM(F8:F26)</f>
        <v>11982.5</v>
      </c>
    </row>
    <row r="28" ht="15.75">
      <c r="A28" s="1"/>
    </row>
    <row r="29" spans="1:6" ht="15.75">
      <c r="A29" s="8"/>
      <c r="B29" s="9" t="s">
        <v>9</v>
      </c>
      <c r="C29" s="1"/>
      <c r="D29" s="1"/>
      <c r="E29" s="8"/>
      <c r="F29" s="8"/>
    </row>
    <row r="30" spans="1:6" ht="15.75">
      <c r="A30" s="8"/>
      <c r="B30" s="9" t="s">
        <v>11</v>
      </c>
      <c r="C30" s="9"/>
      <c r="D30" s="8"/>
      <c r="E30" s="8"/>
      <c r="F30" s="10">
        <f>ROUND(F31-(F31/123*23),2)</f>
        <v>9741.87</v>
      </c>
    </row>
    <row r="31" spans="1:6" ht="15.75">
      <c r="A31" s="8"/>
      <c r="B31" s="9" t="s">
        <v>10</v>
      </c>
      <c r="C31" s="9"/>
      <c r="D31" s="8"/>
      <c r="E31" s="8"/>
      <c r="F31" s="10">
        <f>F27</f>
        <v>11982.5</v>
      </c>
    </row>
    <row r="32" spans="1:6" ht="15.75">
      <c r="A32" s="8"/>
      <c r="B32" s="9" t="s">
        <v>19</v>
      </c>
      <c r="C32" s="9"/>
      <c r="D32" s="11">
        <v>4.1749</v>
      </c>
      <c r="E32" s="8" t="s">
        <v>14</v>
      </c>
      <c r="F32" s="12">
        <f>ROUND(F30/D32,2)</f>
        <v>2333.44</v>
      </c>
    </row>
    <row r="33" spans="1:6" ht="12.75">
      <c r="A33" s="8"/>
      <c r="B33" s="8" t="s">
        <v>18</v>
      </c>
      <c r="C33" s="8"/>
      <c r="D33" s="8"/>
      <c r="E33" s="8"/>
      <c r="F33" s="13"/>
    </row>
    <row r="34" spans="1:6" ht="15">
      <c r="A34" s="9"/>
      <c r="B34" s="8"/>
      <c r="C34" s="8"/>
      <c r="D34" s="8"/>
      <c r="E34" s="8"/>
      <c r="F34" s="13"/>
    </row>
    <row r="35" spans="1:6" ht="12.75">
      <c r="A35" s="8" t="s">
        <v>15</v>
      </c>
      <c r="B35" s="8"/>
      <c r="C35" s="8"/>
      <c r="D35" s="8"/>
      <c r="E35" s="8"/>
      <c r="F35" s="8"/>
    </row>
    <row r="42" spans="1:6" ht="15" customHeight="1">
      <c r="A42" s="3">
        <v>5</v>
      </c>
      <c r="B42" s="4" t="s">
        <v>20</v>
      </c>
      <c r="C42" s="3" t="s">
        <v>5</v>
      </c>
      <c r="D42" s="7">
        <v>50</v>
      </c>
      <c r="E42" s="15">
        <v>8</v>
      </c>
      <c r="F42" s="5">
        <f>ROUND(D42*E42,2)</f>
        <v>400</v>
      </c>
    </row>
    <row r="43" spans="1:6" ht="15" customHeight="1">
      <c r="A43" s="2">
        <v>6</v>
      </c>
      <c r="B43" s="4" t="s">
        <v>21</v>
      </c>
      <c r="C43" s="3" t="s">
        <v>5</v>
      </c>
      <c r="D43" s="7">
        <v>10</v>
      </c>
      <c r="E43" s="15">
        <v>12</v>
      </c>
      <c r="F43" s="5">
        <f>ROUND(D43*E43,2)</f>
        <v>120</v>
      </c>
    </row>
    <row r="44" spans="1:6" ht="15" customHeight="1">
      <c r="A44" s="3">
        <v>7</v>
      </c>
      <c r="B44" s="4" t="s">
        <v>22</v>
      </c>
      <c r="C44" s="3" t="s">
        <v>5</v>
      </c>
      <c r="D44" s="7">
        <v>50</v>
      </c>
      <c r="E44" s="15">
        <v>6.5</v>
      </c>
      <c r="F44" s="5">
        <f>ROUND(D44*E44,2)</f>
        <v>325</v>
      </c>
    </row>
    <row r="45" spans="1:6" ht="15" customHeight="1">
      <c r="A45" s="3">
        <v>8</v>
      </c>
      <c r="B45" s="4" t="s">
        <v>23</v>
      </c>
      <c r="C45" s="3" t="s">
        <v>5</v>
      </c>
      <c r="D45" s="7">
        <v>100</v>
      </c>
      <c r="E45" s="15">
        <v>6.5</v>
      </c>
      <c r="F45" s="5">
        <f>ROUND(D45*E45,2)</f>
        <v>650</v>
      </c>
    </row>
  </sheetData>
  <sheetProtection/>
  <mergeCells count="6">
    <mergeCell ref="F6:F7"/>
    <mergeCell ref="A27:E27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4.25390625" style="0" customWidth="1"/>
    <col min="2" max="2" width="57.875" style="0" customWidth="1"/>
    <col min="3" max="3" width="7.875" style="0" customWidth="1"/>
    <col min="5" max="6" width="12.625" style="0" customWidth="1"/>
  </cols>
  <sheetData>
    <row r="1" spans="1:6" ht="12.75">
      <c r="A1" s="8" t="s">
        <v>13</v>
      </c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 t="s">
        <v>7</v>
      </c>
      <c r="B3" s="8"/>
      <c r="C3" s="8"/>
      <c r="D3" s="8"/>
      <c r="E3" s="8"/>
      <c r="F3" s="8"/>
    </row>
    <row r="4" spans="1:6" ht="12.75">
      <c r="A4" s="8" t="s">
        <v>8</v>
      </c>
      <c r="B4" s="8"/>
      <c r="C4" s="8"/>
      <c r="D4" s="14" t="s">
        <v>12</v>
      </c>
      <c r="E4" s="8"/>
      <c r="F4" s="8"/>
    </row>
    <row r="6" spans="1:6" ht="33" customHeight="1">
      <c r="A6" s="126" t="s">
        <v>0</v>
      </c>
      <c r="B6" s="128" t="s">
        <v>1</v>
      </c>
      <c r="C6" s="130" t="s">
        <v>2</v>
      </c>
      <c r="D6" s="130" t="s">
        <v>3</v>
      </c>
      <c r="E6" s="20" t="s">
        <v>4</v>
      </c>
      <c r="F6" s="120" t="s">
        <v>17</v>
      </c>
    </row>
    <row r="7" spans="1:6" ht="14.25" customHeight="1">
      <c r="A7" s="127"/>
      <c r="B7" s="129"/>
      <c r="C7" s="131"/>
      <c r="D7" s="131"/>
      <c r="E7" s="21" t="s">
        <v>16</v>
      </c>
      <c r="F7" s="121"/>
    </row>
    <row r="8" spans="1:6" ht="15" customHeight="1">
      <c r="A8" s="19">
        <v>1</v>
      </c>
      <c r="B8" s="22" t="s">
        <v>44</v>
      </c>
      <c r="C8" s="23" t="s">
        <v>5</v>
      </c>
      <c r="D8" s="7">
        <v>600</v>
      </c>
      <c r="E8" s="15">
        <v>4</v>
      </c>
      <c r="F8" s="5">
        <f aca="true" t="shared" si="0" ref="F8:F23">ROUND(D8*E8,2)</f>
        <v>2400</v>
      </c>
    </row>
    <row r="9" spans="1:6" ht="15" customHeight="1">
      <c r="A9" s="19">
        <v>2</v>
      </c>
      <c r="B9" s="24" t="s">
        <v>45</v>
      </c>
      <c r="C9" s="23" t="s">
        <v>5</v>
      </c>
      <c r="D9" s="7">
        <v>800</v>
      </c>
      <c r="E9" s="15">
        <v>4</v>
      </c>
      <c r="F9" s="5">
        <f t="shared" si="0"/>
        <v>3200</v>
      </c>
    </row>
    <row r="10" spans="1:8" ht="15" customHeight="1">
      <c r="A10" s="19">
        <v>3</v>
      </c>
      <c r="B10" s="25" t="s">
        <v>37</v>
      </c>
      <c r="C10" s="26" t="s">
        <v>5</v>
      </c>
      <c r="D10" s="27">
        <v>25</v>
      </c>
      <c r="E10" s="28">
        <v>9</v>
      </c>
      <c r="F10" s="5">
        <f t="shared" si="0"/>
        <v>225</v>
      </c>
      <c r="G10" s="17"/>
      <c r="H10" s="17"/>
    </row>
    <row r="11" spans="1:6" ht="15" customHeight="1">
      <c r="A11" s="19">
        <v>4</v>
      </c>
      <c r="B11" s="24" t="s">
        <v>25</v>
      </c>
      <c r="C11" s="23" t="s">
        <v>5</v>
      </c>
      <c r="D11" s="7">
        <v>50</v>
      </c>
      <c r="E11" s="15">
        <v>1</v>
      </c>
      <c r="F11" s="5">
        <f t="shared" si="0"/>
        <v>50</v>
      </c>
    </row>
    <row r="12" spans="1:6" ht="15" customHeight="1">
      <c r="A12" s="19">
        <v>5</v>
      </c>
      <c r="B12" s="24" t="s">
        <v>26</v>
      </c>
      <c r="C12" s="23" t="s">
        <v>5</v>
      </c>
      <c r="D12" s="7">
        <v>900</v>
      </c>
      <c r="E12" s="15">
        <v>1</v>
      </c>
      <c r="F12" s="5">
        <f t="shared" si="0"/>
        <v>900</v>
      </c>
    </row>
    <row r="13" spans="1:6" s="16" customFormat="1" ht="15" customHeight="1">
      <c r="A13" s="19">
        <v>6</v>
      </c>
      <c r="B13" s="24" t="s">
        <v>29</v>
      </c>
      <c r="C13" s="23" t="s">
        <v>5</v>
      </c>
      <c r="D13" s="7">
        <v>50</v>
      </c>
      <c r="E13" s="15">
        <v>2</v>
      </c>
      <c r="F13" s="5">
        <f t="shared" si="0"/>
        <v>100</v>
      </c>
    </row>
    <row r="14" spans="1:6" s="16" customFormat="1" ht="15" customHeight="1">
      <c r="A14" s="19">
        <v>7</v>
      </c>
      <c r="B14" s="24" t="s">
        <v>43</v>
      </c>
      <c r="C14" s="23" t="s">
        <v>5</v>
      </c>
      <c r="D14" s="7">
        <v>50</v>
      </c>
      <c r="E14" s="15">
        <v>19</v>
      </c>
      <c r="F14" s="5">
        <f t="shared" si="0"/>
        <v>950</v>
      </c>
    </row>
    <row r="15" spans="1:6" ht="15" customHeight="1">
      <c r="A15" s="19">
        <v>8</v>
      </c>
      <c r="B15" s="24" t="s">
        <v>46</v>
      </c>
      <c r="C15" s="23" t="s">
        <v>5</v>
      </c>
      <c r="D15" s="7">
        <v>150</v>
      </c>
      <c r="E15" s="15">
        <v>12</v>
      </c>
      <c r="F15" s="5">
        <f t="shared" si="0"/>
        <v>1800</v>
      </c>
    </row>
    <row r="16" spans="1:6" ht="15" customHeight="1">
      <c r="A16" s="19">
        <v>9</v>
      </c>
      <c r="B16" s="24" t="s">
        <v>47</v>
      </c>
      <c r="C16" s="23" t="s">
        <v>5</v>
      </c>
      <c r="D16" s="7">
        <v>5</v>
      </c>
      <c r="E16" s="15">
        <v>16</v>
      </c>
      <c r="F16" s="5">
        <f t="shared" si="0"/>
        <v>80</v>
      </c>
    </row>
    <row r="17" spans="1:6" ht="15" customHeight="1">
      <c r="A17" s="19">
        <v>10</v>
      </c>
      <c r="B17" s="24" t="s">
        <v>48</v>
      </c>
      <c r="C17" s="23" t="s">
        <v>5</v>
      </c>
      <c r="D17" s="7">
        <v>10</v>
      </c>
      <c r="E17" s="15">
        <v>10</v>
      </c>
      <c r="F17" s="5">
        <f t="shared" si="0"/>
        <v>100</v>
      </c>
    </row>
    <row r="18" spans="1:6" ht="15" customHeight="1">
      <c r="A18" s="19">
        <v>11</v>
      </c>
      <c r="B18" s="24" t="s">
        <v>49</v>
      </c>
      <c r="C18" s="23" t="s">
        <v>5</v>
      </c>
      <c r="D18" s="7">
        <v>10</v>
      </c>
      <c r="E18" s="15">
        <v>12</v>
      </c>
      <c r="F18" s="5">
        <f t="shared" si="0"/>
        <v>120</v>
      </c>
    </row>
    <row r="19" spans="1:6" ht="15" customHeight="1">
      <c r="A19" s="19">
        <v>12</v>
      </c>
      <c r="B19" s="24" t="s">
        <v>50</v>
      </c>
      <c r="C19" s="23" t="s">
        <v>5</v>
      </c>
      <c r="D19" s="7">
        <v>10</v>
      </c>
      <c r="E19" s="15">
        <v>12</v>
      </c>
      <c r="F19" s="5">
        <f t="shared" si="0"/>
        <v>120</v>
      </c>
    </row>
    <row r="20" spans="1:6" ht="15" customHeight="1">
      <c r="A20" s="19">
        <v>13</v>
      </c>
      <c r="B20" s="24" t="s">
        <v>51</v>
      </c>
      <c r="C20" s="23" t="s">
        <v>5</v>
      </c>
      <c r="D20" s="7">
        <v>50</v>
      </c>
      <c r="E20" s="15">
        <v>10</v>
      </c>
      <c r="F20" s="5">
        <f t="shared" si="0"/>
        <v>500</v>
      </c>
    </row>
    <row r="21" spans="1:6" ht="15" customHeight="1">
      <c r="A21" s="19">
        <v>14</v>
      </c>
      <c r="B21" s="24" t="s">
        <v>52</v>
      </c>
      <c r="C21" s="23" t="s">
        <v>5</v>
      </c>
      <c r="D21" s="7">
        <v>10</v>
      </c>
      <c r="E21" s="15">
        <v>11</v>
      </c>
      <c r="F21" s="5">
        <f t="shared" si="0"/>
        <v>110</v>
      </c>
    </row>
    <row r="22" spans="1:6" ht="15.75">
      <c r="A22" s="19">
        <v>15</v>
      </c>
      <c r="B22" s="25" t="s">
        <v>41</v>
      </c>
      <c r="C22" s="23" t="s">
        <v>5</v>
      </c>
      <c r="D22" s="7">
        <v>500</v>
      </c>
      <c r="E22" s="15">
        <v>1.15</v>
      </c>
      <c r="F22" s="5">
        <f t="shared" si="0"/>
        <v>575</v>
      </c>
    </row>
    <row r="23" spans="1:6" ht="16.5" thickBot="1">
      <c r="A23" s="19">
        <v>16</v>
      </c>
      <c r="B23" s="25" t="s">
        <v>42</v>
      </c>
      <c r="C23" s="29" t="s">
        <v>5</v>
      </c>
      <c r="D23" s="7">
        <v>700</v>
      </c>
      <c r="E23" s="15">
        <v>1.1</v>
      </c>
      <c r="F23" s="5">
        <f t="shared" si="0"/>
        <v>770</v>
      </c>
    </row>
    <row r="24" spans="1:6" ht="26.25" customHeight="1" thickBot="1">
      <c r="A24" s="122" t="s">
        <v>6</v>
      </c>
      <c r="B24" s="123"/>
      <c r="C24" s="124"/>
      <c r="D24" s="124"/>
      <c r="E24" s="125"/>
      <c r="F24" s="6">
        <f>SUM(F8:F23)</f>
        <v>12000</v>
      </c>
    </row>
    <row r="25" ht="15.75">
      <c r="A25" s="1"/>
    </row>
    <row r="26" spans="1:6" ht="15.75">
      <c r="A26" s="8"/>
      <c r="B26" s="9" t="s">
        <v>9</v>
      </c>
      <c r="C26" s="1"/>
      <c r="D26" s="1"/>
      <c r="E26" s="8"/>
      <c r="F26" s="8"/>
    </row>
    <row r="27" spans="1:6" ht="15.75">
      <c r="A27" s="8"/>
      <c r="B27" s="9" t="s">
        <v>11</v>
      </c>
      <c r="C27" s="9"/>
      <c r="D27" s="8"/>
      <c r="E27" s="8"/>
      <c r="F27" s="10">
        <f>ROUND(F28-(F28/123*23),2)</f>
        <v>9756.1</v>
      </c>
    </row>
    <row r="28" spans="1:6" ht="15.75">
      <c r="A28" s="8"/>
      <c r="B28" s="9" t="s">
        <v>10</v>
      </c>
      <c r="C28" s="9"/>
      <c r="D28" s="8"/>
      <c r="E28" s="8"/>
      <c r="F28" s="10">
        <f>F24</f>
        <v>12000</v>
      </c>
    </row>
    <row r="29" spans="1:6" ht="15.75">
      <c r="A29" s="8"/>
      <c r="B29" s="9" t="s">
        <v>19</v>
      </c>
      <c r="C29" s="9"/>
      <c r="D29" s="11">
        <v>4.1749</v>
      </c>
      <c r="E29" s="8" t="s">
        <v>14</v>
      </c>
      <c r="F29" s="12">
        <f>ROUND(F27/D29,2)</f>
        <v>2336.85</v>
      </c>
    </row>
    <row r="30" spans="1:6" ht="12.75">
      <c r="A30" s="8"/>
      <c r="B30" s="8" t="s">
        <v>18</v>
      </c>
      <c r="C30" s="8"/>
      <c r="D30" s="8"/>
      <c r="E30" s="8"/>
      <c r="F30" s="13"/>
    </row>
    <row r="31" spans="1:6" ht="15">
      <c r="A31" s="9"/>
      <c r="B31" s="8"/>
      <c r="C31" s="8"/>
      <c r="D31" s="8"/>
      <c r="E31" s="8"/>
      <c r="F31" s="13"/>
    </row>
    <row r="32" spans="1:6" ht="12.75">
      <c r="A32" s="8" t="s">
        <v>15</v>
      </c>
      <c r="B32" s="8"/>
      <c r="C32" s="8"/>
      <c r="D32" s="8"/>
      <c r="E32" s="8"/>
      <c r="F32" s="8"/>
    </row>
  </sheetData>
  <sheetProtection/>
  <mergeCells count="6">
    <mergeCell ref="F6:F7"/>
    <mergeCell ref="A24:E24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4.25390625" style="0" customWidth="1"/>
    <col min="2" max="2" width="57.875" style="0" customWidth="1"/>
    <col min="3" max="3" width="7.875" style="0" customWidth="1"/>
    <col min="5" max="6" width="12.625" style="0" customWidth="1"/>
  </cols>
  <sheetData>
    <row r="1" spans="1:6" ht="12.75">
      <c r="A1" s="8" t="s">
        <v>13</v>
      </c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 t="s">
        <v>7</v>
      </c>
      <c r="B3" s="8"/>
      <c r="C3" s="8"/>
      <c r="D3" s="8"/>
      <c r="E3" s="8"/>
      <c r="F3" s="8"/>
    </row>
    <row r="4" spans="1:6" ht="12.75">
      <c r="A4" s="8" t="s">
        <v>8</v>
      </c>
      <c r="B4" s="8"/>
      <c r="C4" s="8"/>
      <c r="D4" s="14" t="s">
        <v>70</v>
      </c>
      <c r="E4" s="8"/>
      <c r="F4" s="8"/>
    </row>
    <row r="6" spans="1:6" ht="33" customHeight="1">
      <c r="A6" s="126" t="s">
        <v>0</v>
      </c>
      <c r="B6" s="128" t="s">
        <v>1</v>
      </c>
      <c r="C6" s="130" t="s">
        <v>2</v>
      </c>
      <c r="D6" s="130" t="s">
        <v>3</v>
      </c>
      <c r="E6" s="20" t="s">
        <v>4</v>
      </c>
      <c r="F6" s="120" t="s">
        <v>17</v>
      </c>
    </row>
    <row r="7" spans="1:6" ht="14.25" customHeight="1">
      <c r="A7" s="127"/>
      <c r="B7" s="129"/>
      <c r="C7" s="131"/>
      <c r="D7" s="131"/>
      <c r="E7" s="21" t="s">
        <v>16</v>
      </c>
      <c r="F7" s="121"/>
    </row>
    <row r="8" spans="1:6" ht="35.25" customHeight="1">
      <c r="A8" s="19">
        <v>1</v>
      </c>
      <c r="B8" s="22" t="s">
        <v>65</v>
      </c>
      <c r="C8" s="23" t="s">
        <v>5</v>
      </c>
      <c r="D8" s="7">
        <v>32</v>
      </c>
      <c r="E8" s="15">
        <v>40</v>
      </c>
      <c r="F8" s="5">
        <f>ROUND(D8*E8,2)</f>
        <v>1280</v>
      </c>
    </row>
    <row r="9" spans="1:6" ht="37.5" customHeight="1">
      <c r="A9" s="19">
        <v>2</v>
      </c>
      <c r="B9" s="22" t="s">
        <v>66</v>
      </c>
      <c r="C9" s="23" t="s">
        <v>5</v>
      </c>
      <c r="D9" s="7">
        <v>16</v>
      </c>
      <c r="E9" s="15">
        <v>36</v>
      </c>
      <c r="F9" s="5">
        <f>ROUND(D9*E9,2)</f>
        <v>576</v>
      </c>
    </row>
    <row r="10" spans="1:8" ht="33" customHeight="1">
      <c r="A10" s="19">
        <v>3</v>
      </c>
      <c r="B10" s="22" t="s">
        <v>67</v>
      </c>
      <c r="C10" s="26" t="s">
        <v>5</v>
      </c>
      <c r="D10" s="27">
        <v>6</v>
      </c>
      <c r="E10" s="28">
        <v>24</v>
      </c>
      <c r="F10" s="5">
        <f>ROUND(D10*E10,2)</f>
        <v>144</v>
      </c>
      <c r="G10" s="17"/>
      <c r="H10" s="17"/>
    </row>
    <row r="11" spans="1:6" ht="54.75" customHeight="1">
      <c r="A11" s="19">
        <v>4</v>
      </c>
      <c r="B11" s="24" t="s">
        <v>68</v>
      </c>
      <c r="C11" s="23" t="s">
        <v>5</v>
      </c>
      <c r="D11" s="7">
        <v>56</v>
      </c>
      <c r="E11" s="15">
        <v>68</v>
      </c>
      <c r="F11" s="5">
        <f>ROUND(D11*E11,2)</f>
        <v>3808</v>
      </c>
    </row>
    <row r="12" spans="1:6" ht="37.5" customHeight="1" thickBot="1">
      <c r="A12" s="19">
        <v>5</v>
      </c>
      <c r="B12" s="24" t="s">
        <v>69</v>
      </c>
      <c r="C12" s="23" t="s">
        <v>5</v>
      </c>
      <c r="D12" s="7">
        <v>28</v>
      </c>
      <c r="E12" s="15">
        <v>43</v>
      </c>
      <c r="F12" s="5">
        <f>ROUND(D12*E12,2)</f>
        <v>1204</v>
      </c>
    </row>
    <row r="13" spans="1:6" ht="26.25" customHeight="1" thickBot="1">
      <c r="A13" s="122" t="s">
        <v>6</v>
      </c>
      <c r="B13" s="123"/>
      <c r="C13" s="124"/>
      <c r="D13" s="124"/>
      <c r="E13" s="125"/>
      <c r="F13" s="6">
        <f>SUM(F8:F12)</f>
        <v>7012</v>
      </c>
    </row>
    <row r="14" ht="15.75">
      <c r="A14" s="1"/>
    </row>
    <row r="15" spans="1:6" ht="15.75">
      <c r="A15" s="8"/>
      <c r="B15" s="9" t="s">
        <v>9</v>
      </c>
      <c r="C15" s="1"/>
      <c r="D15" s="1"/>
      <c r="E15" s="8"/>
      <c r="F15" s="8"/>
    </row>
    <row r="16" spans="1:6" ht="15.75">
      <c r="A16" s="8"/>
      <c r="B16" s="9" t="s">
        <v>11</v>
      </c>
      <c r="C16" s="9"/>
      <c r="D16" s="8"/>
      <c r="E16" s="8"/>
      <c r="F16" s="10">
        <f>ROUND(F17-(F17/123*23),2)</f>
        <v>5700.81</v>
      </c>
    </row>
    <row r="17" spans="1:6" ht="15.75">
      <c r="A17" s="8"/>
      <c r="B17" s="9" t="s">
        <v>10</v>
      </c>
      <c r="C17" s="9"/>
      <c r="D17" s="8"/>
      <c r="E17" s="8"/>
      <c r="F17" s="10">
        <f>F13</f>
        <v>7012</v>
      </c>
    </row>
    <row r="18" spans="1:6" ht="15.75">
      <c r="A18" s="8"/>
      <c r="B18" s="9" t="s">
        <v>19</v>
      </c>
      <c r="C18" s="9"/>
      <c r="D18" s="11">
        <v>4.1749</v>
      </c>
      <c r="E18" s="8" t="s">
        <v>14</v>
      </c>
      <c r="F18" s="12">
        <f>ROUND(F16/D18,2)</f>
        <v>1365.5</v>
      </c>
    </row>
    <row r="19" spans="1:6" ht="12.75">
      <c r="A19" s="8"/>
      <c r="B19" s="8" t="s">
        <v>18</v>
      </c>
      <c r="C19" s="8"/>
      <c r="D19" s="8"/>
      <c r="E19" s="8"/>
      <c r="F19" s="13"/>
    </row>
    <row r="20" spans="1:6" ht="15">
      <c r="A20" s="9"/>
      <c r="B20" s="8"/>
      <c r="C20" s="8"/>
      <c r="D20" s="8"/>
      <c r="E20" s="8"/>
      <c r="F20" s="13"/>
    </row>
    <row r="21" spans="1:6" ht="12.75">
      <c r="A21" s="8" t="s">
        <v>15</v>
      </c>
      <c r="B21" s="8"/>
      <c r="C21" s="8"/>
      <c r="D21" s="8"/>
      <c r="E21" s="8"/>
      <c r="F21" s="8"/>
    </row>
  </sheetData>
  <sheetProtection/>
  <mergeCells count="6">
    <mergeCell ref="F6:F7"/>
    <mergeCell ref="A13:E13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4.25390625" style="0" customWidth="1"/>
    <col min="2" max="2" width="57.875" style="0" customWidth="1"/>
    <col min="3" max="3" width="7.875" style="0" customWidth="1"/>
    <col min="5" max="6" width="12.625" style="0" customWidth="1"/>
  </cols>
  <sheetData>
    <row r="1" spans="1:6" ht="12.75">
      <c r="A1" s="8" t="s">
        <v>13</v>
      </c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 t="s">
        <v>7</v>
      </c>
      <c r="B3" s="8"/>
      <c r="C3" s="8"/>
      <c r="D3" s="8"/>
      <c r="E3" s="8"/>
      <c r="F3" s="8"/>
    </row>
    <row r="4" spans="1:6" ht="12.75">
      <c r="A4" s="8" t="s">
        <v>8</v>
      </c>
      <c r="B4" s="8"/>
      <c r="C4" s="8"/>
      <c r="D4" s="14" t="s">
        <v>70</v>
      </c>
      <c r="E4" s="8"/>
      <c r="F4" s="8"/>
    </row>
    <row r="6" spans="1:6" ht="33" customHeight="1">
      <c r="A6" s="126" t="s">
        <v>0</v>
      </c>
      <c r="B6" s="128" t="s">
        <v>1</v>
      </c>
      <c r="C6" s="130" t="s">
        <v>2</v>
      </c>
      <c r="D6" s="130" t="s">
        <v>3</v>
      </c>
      <c r="E6" s="20" t="s">
        <v>4</v>
      </c>
      <c r="F6" s="120" t="s">
        <v>17</v>
      </c>
    </row>
    <row r="7" spans="1:6" ht="14.25" customHeight="1">
      <c r="A7" s="127"/>
      <c r="B7" s="129"/>
      <c r="C7" s="131"/>
      <c r="D7" s="131"/>
      <c r="E7" s="21" t="s">
        <v>16</v>
      </c>
      <c r="F7" s="121"/>
    </row>
    <row r="8" spans="1:6" ht="35.25" customHeight="1">
      <c r="A8" s="19">
        <v>1</v>
      </c>
      <c r="B8" s="22" t="s">
        <v>65</v>
      </c>
      <c r="C8" s="23" t="s">
        <v>5</v>
      </c>
      <c r="D8" s="7">
        <v>32</v>
      </c>
      <c r="E8" s="15"/>
      <c r="F8" s="5">
        <f>ROUND(D8*E8,2)</f>
        <v>0</v>
      </c>
    </row>
    <row r="9" spans="1:6" ht="37.5" customHeight="1">
      <c r="A9" s="19">
        <v>2</v>
      </c>
      <c r="B9" s="22" t="s">
        <v>66</v>
      </c>
      <c r="C9" s="23" t="s">
        <v>5</v>
      </c>
      <c r="D9" s="7">
        <v>16</v>
      </c>
      <c r="E9" s="15"/>
      <c r="F9" s="5">
        <f>ROUND(D9*E9,2)</f>
        <v>0</v>
      </c>
    </row>
    <row r="10" spans="1:8" ht="33" customHeight="1">
      <c r="A10" s="19">
        <v>3</v>
      </c>
      <c r="B10" s="22" t="s">
        <v>67</v>
      </c>
      <c r="C10" s="26" t="s">
        <v>5</v>
      </c>
      <c r="D10" s="27">
        <v>6</v>
      </c>
      <c r="E10" s="28"/>
      <c r="F10" s="5">
        <f>ROUND(D10*E10,2)</f>
        <v>0</v>
      </c>
      <c r="G10" s="17"/>
      <c r="H10" s="17"/>
    </row>
    <row r="11" spans="1:6" ht="54.75" customHeight="1">
      <c r="A11" s="19">
        <v>4</v>
      </c>
      <c r="B11" s="24" t="s">
        <v>68</v>
      </c>
      <c r="C11" s="23" t="s">
        <v>5</v>
      </c>
      <c r="D11" s="7">
        <v>56</v>
      </c>
      <c r="E11" s="15"/>
      <c r="F11" s="5">
        <f>ROUND(D11*E11,2)</f>
        <v>0</v>
      </c>
    </row>
    <row r="12" spans="1:6" ht="37.5" customHeight="1" thickBot="1">
      <c r="A12" s="19">
        <v>5</v>
      </c>
      <c r="B12" s="24" t="s">
        <v>69</v>
      </c>
      <c r="C12" s="23" t="s">
        <v>5</v>
      </c>
      <c r="D12" s="7">
        <v>28</v>
      </c>
      <c r="E12" s="15"/>
      <c r="F12" s="5">
        <f>ROUND(D12*E12,2)</f>
        <v>0</v>
      </c>
    </row>
    <row r="13" spans="1:6" ht="26.25" customHeight="1" thickBot="1">
      <c r="A13" s="122" t="s">
        <v>6</v>
      </c>
      <c r="B13" s="123"/>
      <c r="C13" s="124"/>
      <c r="D13" s="124"/>
      <c r="E13" s="125"/>
      <c r="F13" s="6">
        <f>SUM(F8:F12)</f>
        <v>0</v>
      </c>
    </row>
    <row r="14" ht="15.75">
      <c r="A14" s="1"/>
    </row>
    <row r="15" spans="1:6" ht="15.75">
      <c r="A15" s="8"/>
      <c r="B15" s="9"/>
      <c r="C15" s="1"/>
      <c r="D15" s="1"/>
      <c r="E15" s="8"/>
      <c r="F15" s="8"/>
    </row>
    <row r="16" spans="1:6" ht="15.75">
      <c r="A16" s="8"/>
      <c r="B16" s="9"/>
      <c r="C16" s="9"/>
      <c r="D16" s="8"/>
      <c r="E16" s="8"/>
      <c r="F16" s="10"/>
    </row>
    <row r="17" spans="1:6" ht="15.75">
      <c r="A17" s="8"/>
      <c r="B17" s="9"/>
      <c r="C17" s="9"/>
      <c r="D17" s="8"/>
      <c r="E17" s="8"/>
      <c r="F17" s="10"/>
    </row>
    <row r="18" spans="1:6" ht="15.75">
      <c r="A18" s="8"/>
      <c r="B18" s="9"/>
      <c r="C18" s="9"/>
      <c r="D18" s="11"/>
      <c r="E18" s="8"/>
      <c r="F18" s="12"/>
    </row>
    <row r="19" spans="1:6" ht="12.75">
      <c r="A19" s="8"/>
      <c r="B19" s="8"/>
      <c r="C19" s="8"/>
      <c r="D19" s="8"/>
      <c r="E19" s="8"/>
      <c r="F19" s="13"/>
    </row>
    <row r="20" spans="1:6" ht="15">
      <c r="A20" s="9"/>
      <c r="B20" s="8"/>
      <c r="C20" s="8"/>
      <c r="D20" s="8"/>
      <c r="E20" s="8"/>
      <c r="F20" s="13"/>
    </row>
    <row r="21" spans="1:6" ht="12.75">
      <c r="A21" s="8"/>
      <c r="B21" s="8"/>
      <c r="C21" s="8"/>
      <c r="D21" s="8"/>
      <c r="E21" s="8"/>
      <c r="F21" s="8"/>
    </row>
  </sheetData>
  <sheetProtection/>
  <mergeCells count="6">
    <mergeCell ref="F6:F7"/>
    <mergeCell ref="A13:E13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4.25390625" style="0" customWidth="1"/>
    <col min="2" max="2" width="57.875" style="0" customWidth="1"/>
    <col min="3" max="3" width="7.875" style="0" customWidth="1"/>
    <col min="5" max="6" width="12.625" style="0" customWidth="1"/>
  </cols>
  <sheetData>
    <row r="1" spans="1:6" ht="12.75">
      <c r="A1" s="8" t="s">
        <v>13</v>
      </c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 t="s">
        <v>8</v>
      </c>
      <c r="B3" s="8"/>
      <c r="C3" s="8"/>
      <c r="D3" s="14"/>
      <c r="E3" s="8"/>
      <c r="F3" s="8"/>
    </row>
    <row r="5" spans="1:6" ht="33" customHeight="1">
      <c r="A5" s="126" t="s">
        <v>0</v>
      </c>
      <c r="B5" s="128" t="s">
        <v>1</v>
      </c>
      <c r="C5" s="130" t="s">
        <v>2</v>
      </c>
      <c r="D5" s="130" t="s">
        <v>3</v>
      </c>
      <c r="E5" s="20" t="s">
        <v>4</v>
      </c>
      <c r="F5" s="120" t="s">
        <v>17</v>
      </c>
    </row>
    <row r="6" spans="1:6" ht="14.25" customHeight="1">
      <c r="A6" s="127"/>
      <c r="B6" s="129"/>
      <c r="C6" s="131"/>
      <c r="D6" s="131"/>
      <c r="E6" s="21" t="s">
        <v>16</v>
      </c>
      <c r="F6" s="121"/>
    </row>
    <row r="7" spans="1:6" ht="14.25" customHeight="1">
      <c r="A7" s="21"/>
      <c r="B7" s="48" t="s">
        <v>72</v>
      </c>
      <c r="C7" s="23"/>
      <c r="D7" s="3"/>
      <c r="E7" s="21"/>
      <c r="F7" s="19"/>
    </row>
    <row r="8" spans="1:6" ht="35.25" customHeight="1">
      <c r="A8" s="32">
        <v>1</v>
      </c>
      <c r="B8" s="41" t="s">
        <v>77</v>
      </c>
      <c r="C8" s="23" t="s">
        <v>5</v>
      </c>
      <c r="D8" s="7">
        <v>1</v>
      </c>
      <c r="E8" s="15">
        <v>2500</v>
      </c>
      <c r="F8" s="5">
        <f>ROUND(D8*E8,2)</f>
        <v>2500</v>
      </c>
    </row>
    <row r="9" spans="1:6" ht="37.5" customHeight="1">
      <c r="A9" s="32">
        <v>2</v>
      </c>
      <c r="B9" s="41" t="s">
        <v>78</v>
      </c>
      <c r="C9" s="32" t="s">
        <v>5</v>
      </c>
      <c r="D9" s="39">
        <v>1</v>
      </c>
      <c r="E9" s="33">
        <v>2500</v>
      </c>
      <c r="F9" s="33">
        <f>ROUND(D9*E9,2)</f>
        <v>2500</v>
      </c>
    </row>
    <row r="10" spans="1:6" ht="37.5" customHeight="1">
      <c r="A10" s="32"/>
      <c r="B10" s="45"/>
      <c r="C10" s="30"/>
      <c r="D10" s="37"/>
      <c r="E10" s="31"/>
      <c r="F10" s="46">
        <f>SUM(F8:F9)</f>
        <v>5000</v>
      </c>
    </row>
    <row r="11" spans="1:6" ht="14.25" customHeight="1">
      <c r="A11" s="32"/>
      <c r="B11" s="47" t="s">
        <v>73</v>
      </c>
      <c r="C11" s="32"/>
      <c r="D11" s="32"/>
      <c r="E11" s="32"/>
      <c r="F11" s="32"/>
    </row>
    <row r="12" spans="1:8" ht="33" customHeight="1">
      <c r="A12" s="32">
        <v>1</v>
      </c>
      <c r="B12" s="38" t="s">
        <v>74</v>
      </c>
      <c r="C12" s="42" t="s">
        <v>5</v>
      </c>
      <c r="D12" s="43">
        <v>1</v>
      </c>
      <c r="E12" s="44">
        <v>2400</v>
      </c>
      <c r="F12" s="33">
        <f>ROUND(D12*E12,2)</f>
        <v>2400</v>
      </c>
      <c r="G12" s="17"/>
      <c r="H12" s="17"/>
    </row>
    <row r="13" spans="1:6" ht="54.75" customHeight="1">
      <c r="A13" s="19">
        <v>2</v>
      </c>
      <c r="B13" s="41" t="s">
        <v>79</v>
      </c>
      <c r="C13" s="23" t="s">
        <v>5</v>
      </c>
      <c r="D13" s="7">
        <v>1</v>
      </c>
      <c r="E13" s="15">
        <v>2090</v>
      </c>
      <c r="F13" s="5">
        <f>ROUND(D13*E13,2)</f>
        <v>2090</v>
      </c>
    </row>
    <row r="14" spans="1:6" ht="37.5" customHeight="1">
      <c r="A14" s="19">
        <v>3</v>
      </c>
      <c r="B14" s="41" t="s">
        <v>80</v>
      </c>
      <c r="C14" s="23" t="s">
        <v>5</v>
      </c>
      <c r="D14" s="7">
        <v>1</v>
      </c>
      <c r="E14" s="15">
        <v>2570</v>
      </c>
      <c r="F14" s="5">
        <f>ROUND(D14*E14,2)</f>
        <v>2570</v>
      </c>
    </row>
    <row r="15" spans="1:6" ht="37.5" customHeight="1">
      <c r="A15" s="21"/>
      <c r="B15" s="41"/>
      <c r="C15" s="23"/>
      <c r="D15" s="7"/>
      <c r="E15" s="15"/>
      <c r="F15" s="46">
        <f>SUM(F12:F14)</f>
        <v>7060</v>
      </c>
    </row>
    <row r="16" spans="1:6" ht="14.25" customHeight="1">
      <c r="A16" s="21"/>
      <c r="B16" s="47" t="s">
        <v>84</v>
      </c>
      <c r="C16" s="23"/>
      <c r="D16" s="3"/>
      <c r="E16" s="21"/>
      <c r="F16" s="19"/>
    </row>
    <row r="17" spans="1:6" ht="37.5" customHeight="1">
      <c r="A17" s="32">
        <v>1</v>
      </c>
      <c r="B17" s="38" t="s">
        <v>75</v>
      </c>
      <c r="C17" s="32"/>
      <c r="D17" s="39">
        <v>1</v>
      </c>
      <c r="E17" s="33">
        <v>2150</v>
      </c>
      <c r="F17" s="5">
        <f>E17</f>
        <v>2150</v>
      </c>
    </row>
    <row r="18" spans="1:6" ht="37.5" customHeight="1">
      <c r="A18" s="32">
        <v>2</v>
      </c>
      <c r="B18" s="40" t="s">
        <v>83</v>
      </c>
      <c r="C18" s="32"/>
      <c r="D18" s="39">
        <v>1</v>
      </c>
      <c r="E18" s="33">
        <v>2350</v>
      </c>
      <c r="F18" s="5">
        <f>E18</f>
        <v>2350</v>
      </c>
    </row>
    <row r="19" spans="1:6" ht="57" customHeight="1">
      <c r="A19" s="32">
        <v>3</v>
      </c>
      <c r="B19" s="40" t="s">
        <v>82</v>
      </c>
      <c r="C19" s="32"/>
      <c r="D19" s="39">
        <v>1</v>
      </c>
      <c r="E19" s="33">
        <v>2280</v>
      </c>
      <c r="F19" s="5">
        <f>E19</f>
        <v>2280</v>
      </c>
    </row>
    <row r="20" spans="1:6" ht="37.5" customHeight="1">
      <c r="A20" s="32">
        <v>4</v>
      </c>
      <c r="B20" s="38" t="s">
        <v>76</v>
      </c>
      <c r="C20" s="32"/>
      <c r="D20" s="39">
        <v>1</v>
      </c>
      <c r="E20" s="33">
        <v>2280</v>
      </c>
      <c r="F20" s="5">
        <f>E20</f>
        <v>2280</v>
      </c>
    </row>
    <row r="21" spans="1:6" ht="37.5" customHeight="1">
      <c r="A21" s="32">
        <v>5</v>
      </c>
      <c r="B21" s="41" t="s">
        <v>81</v>
      </c>
      <c r="C21" s="32"/>
      <c r="D21" s="39">
        <v>1</v>
      </c>
      <c r="E21" s="33">
        <v>2280</v>
      </c>
      <c r="F21" s="5">
        <f>E21</f>
        <v>2280</v>
      </c>
    </row>
    <row r="22" spans="1:6" ht="37.5" customHeight="1" thickBot="1">
      <c r="A22" s="32"/>
      <c r="B22" s="41"/>
      <c r="C22" s="32"/>
      <c r="D22" s="39"/>
      <c r="E22" s="33"/>
      <c r="F22" s="49">
        <f>SUM(F17:F21)</f>
        <v>11340</v>
      </c>
    </row>
    <row r="23" spans="1:6" ht="26.25" customHeight="1" thickBot="1">
      <c r="A23" s="132" t="s">
        <v>6</v>
      </c>
      <c r="B23" s="123"/>
      <c r="C23" s="123"/>
      <c r="D23" s="123"/>
      <c r="E23" s="133"/>
      <c r="F23" s="6">
        <f>F10+F15+F22</f>
        <v>23400</v>
      </c>
    </row>
    <row r="24" ht="15.75">
      <c r="A24" s="1"/>
    </row>
    <row r="25" spans="1:6" ht="15.75">
      <c r="A25" s="8"/>
      <c r="B25" s="9"/>
      <c r="C25" s="1"/>
      <c r="D25" s="1"/>
      <c r="E25" s="8"/>
      <c r="F25" s="8"/>
    </row>
    <row r="26" spans="1:6" ht="15.75">
      <c r="A26" s="8"/>
      <c r="B26" s="9"/>
      <c r="C26" s="9"/>
      <c r="D26" s="11"/>
      <c r="E26" s="8"/>
      <c r="F26" s="12"/>
    </row>
    <row r="27" spans="1:6" ht="12.75">
      <c r="A27" s="8"/>
      <c r="B27" s="8"/>
      <c r="C27" s="8"/>
      <c r="D27" s="8"/>
      <c r="E27" s="8"/>
      <c r="F27" s="13"/>
    </row>
    <row r="28" spans="1:6" ht="15">
      <c r="A28" s="9"/>
      <c r="B28" s="8" t="s">
        <v>85</v>
      </c>
      <c r="C28" s="8"/>
      <c r="D28" s="8"/>
      <c r="E28" s="8"/>
      <c r="F28" s="13"/>
    </row>
    <row r="29" spans="1:6" ht="12.75">
      <c r="A29" s="8"/>
      <c r="B29" s="8" t="s">
        <v>86</v>
      </c>
      <c r="C29" s="8"/>
      <c r="D29" s="8"/>
      <c r="E29" s="8"/>
      <c r="F29" s="8"/>
    </row>
  </sheetData>
  <sheetProtection/>
  <mergeCells count="6">
    <mergeCell ref="F5:F6"/>
    <mergeCell ref="A23:E23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4.25390625" style="0" customWidth="1"/>
    <col min="2" max="2" width="63.75390625" style="0" customWidth="1"/>
    <col min="3" max="3" width="7.875" style="0" customWidth="1"/>
    <col min="5" max="6" width="12.625" style="0" customWidth="1"/>
  </cols>
  <sheetData>
    <row r="1" spans="1:6" ht="12.75">
      <c r="A1" s="8" t="s">
        <v>13</v>
      </c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 t="s">
        <v>7</v>
      </c>
      <c r="B3" s="8"/>
      <c r="C3" s="8"/>
      <c r="D3" s="8"/>
      <c r="E3" s="8"/>
      <c r="F3" s="8"/>
    </row>
    <row r="4" spans="1:6" ht="12.75">
      <c r="A4" s="8"/>
      <c r="B4" s="8"/>
      <c r="C4" s="8"/>
      <c r="D4" s="14"/>
      <c r="E4" s="8"/>
      <c r="F4" s="8"/>
    </row>
    <row r="6" spans="1:6" ht="33" customHeight="1">
      <c r="A6" s="126" t="s">
        <v>0</v>
      </c>
      <c r="B6" s="128" t="s">
        <v>1</v>
      </c>
      <c r="C6" s="130" t="s">
        <v>2</v>
      </c>
      <c r="D6" s="130" t="s">
        <v>3</v>
      </c>
      <c r="E6" s="20" t="s">
        <v>4</v>
      </c>
      <c r="F6" s="120" t="s">
        <v>17</v>
      </c>
    </row>
    <row r="7" spans="1:6" ht="14.25" customHeight="1" thickBot="1">
      <c r="A7" s="127"/>
      <c r="B7" s="129"/>
      <c r="C7" s="131"/>
      <c r="D7" s="134"/>
      <c r="E7" s="30" t="s">
        <v>16</v>
      </c>
      <c r="F7" s="121"/>
    </row>
    <row r="8" spans="1:6" ht="51" customHeight="1">
      <c r="A8" s="19">
        <v>1</v>
      </c>
      <c r="B8" s="34" t="s">
        <v>71</v>
      </c>
      <c r="C8" s="21" t="s">
        <v>57</v>
      </c>
      <c r="D8" s="33">
        <v>86.94</v>
      </c>
      <c r="E8" s="33"/>
      <c r="F8" s="36">
        <f>ROUND(D8*E8,2)</f>
        <v>0</v>
      </c>
    </row>
    <row r="9" spans="1:6" ht="37.5" customHeight="1" thickBot="1">
      <c r="A9" s="19">
        <v>2</v>
      </c>
      <c r="B9" s="35" t="s">
        <v>56</v>
      </c>
      <c r="C9" s="21" t="s">
        <v>57</v>
      </c>
      <c r="D9" s="33">
        <v>28.98</v>
      </c>
      <c r="E9" s="33"/>
      <c r="F9" s="36">
        <f>ROUND(D9*E9,2)</f>
        <v>0</v>
      </c>
    </row>
    <row r="10" spans="1:6" ht="26.25" customHeight="1" thickBot="1">
      <c r="A10" s="122" t="s">
        <v>6</v>
      </c>
      <c r="B10" s="123"/>
      <c r="C10" s="124"/>
      <c r="D10" s="123"/>
      <c r="E10" s="133"/>
      <c r="F10" s="6">
        <f>SUM(F8:F9)</f>
        <v>0</v>
      </c>
    </row>
    <row r="11" ht="15.75">
      <c r="A11" s="1"/>
    </row>
    <row r="12" spans="1:6" ht="15.75">
      <c r="A12" s="8"/>
      <c r="B12" s="9"/>
      <c r="C12" s="1"/>
      <c r="D12" s="1"/>
      <c r="E12" s="8"/>
      <c r="F12" s="8"/>
    </row>
    <row r="13" spans="1:6" ht="15.75">
      <c r="A13" s="8"/>
      <c r="B13" s="9"/>
      <c r="C13" s="9"/>
      <c r="D13" s="8"/>
      <c r="E13" s="8"/>
      <c r="F13" s="10"/>
    </row>
    <row r="14" spans="1:6" ht="15.75">
      <c r="A14" s="8"/>
      <c r="B14" s="9"/>
      <c r="C14" s="9"/>
      <c r="D14" s="8"/>
      <c r="E14" s="8"/>
      <c r="F14" s="10"/>
    </row>
    <row r="15" spans="1:6" ht="15.75">
      <c r="A15" s="8"/>
      <c r="B15" s="9"/>
      <c r="C15" s="9"/>
      <c r="D15" s="11"/>
      <c r="E15" s="8"/>
      <c r="F15" s="12"/>
    </row>
    <row r="16" spans="1:6" ht="12.75">
      <c r="A16" s="8"/>
      <c r="B16" s="8"/>
      <c r="C16" s="8"/>
      <c r="D16" s="8"/>
      <c r="E16" s="8"/>
      <c r="F16" s="13"/>
    </row>
    <row r="17" spans="1:6" ht="15">
      <c r="A17" s="9"/>
      <c r="B17" s="8"/>
      <c r="C17" s="8"/>
      <c r="D17" s="8"/>
      <c r="E17" s="8"/>
      <c r="F17" s="13"/>
    </row>
    <row r="18" spans="1:6" ht="12.75">
      <c r="A18" s="8"/>
      <c r="B18" s="8"/>
      <c r="C18" s="8"/>
      <c r="D18" s="8"/>
      <c r="E18" s="8"/>
      <c r="F18" s="8"/>
    </row>
  </sheetData>
  <sheetProtection/>
  <mergeCells count="6">
    <mergeCell ref="F6:F7"/>
    <mergeCell ref="A10:E10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8"/>
  <sheetViews>
    <sheetView tabSelected="1" view="pageBreakPreview" zoomScale="130" zoomScaleSheetLayoutView="130" zoomScalePageLayoutView="0" workbookViewId="0" topLeftCell="A1">
      <selection activeCell="H14" sqref="H14"/>
    </sheetView>
  </sheetViews>
  <sheetFormatPr defaultColWidth="9.00390625" defaultRowHeight="12.75"/>
  <cols>
    <col min="1" max="1" width="3.625" style="88" customWidth="1"/>
    <col min="2" max="2" width="21.25390625" style="88" customWidth="1"/>
    <col min="3" max="3" width="5.125" style="88" customWidth="1"/>
    <col min="4" max="4" width="11.00390625" style="88" customWidth="1"/>
    <col min="5" max="5" width="8.00390625" style="88" customWidth="1"/>
    <col min="6" max="6" width="4.75390625" style="88" hidden="1" customWidth="1"/>
    <col min="7" max="7" width="7.125" style="88" hidden="1" customWidth="1"/>
    <col min="8" max="9" width="9.25390625" style="88" customWidth="1"/>
    <col min="10" max="10" width="9.875" style="88" customWidth="1"/>
    <col min="11" max="11" width="9.00390625" style="88" customWidth="1"/>
    <col min="12" max="12" width="8.375" style="88" customWidth="1"/>
    <col min="13" max="13" width="10.00390625" style="88" customWidth="1"/>
    <col min="14" max="14" width="11.75390625" style="88" customWidth="1"/>
    <col min="15" max="15" width="8.75390625" style="88" customWidth="1"/>
    <col min="16" max="16" width="10.125" style="88" customWidth="1"/>
    <col min="17" max="18" width="8.00390625" style="88" customWidth="1"/>
    <col min="19" max="19" width="8.625" style="88" customWidth="1"/>
    <col min="20" max="20" width="11.75390625" style="88" customWidth="1"/>
    <col min="21" max="21" width="9.125" style="88" customWidth="1"/>
    <col min="22" max="23" width="9.75390625" style="88" customWidth="1"/>
    <col min="24" max="16384" width="9.125" style="88" customWidth="1"/>
  </cols>
  <sheetData>
    <row r="1" spans="1:4" ht="15">
      <c r="A1" s="135" t="s">
        <v>121</v>
      </c>
      <c r="B1" s="135"/>
      <c r="C1" s="87"/>
      <c r="D1" s="87"/>
    </row>
    <row r="2" spans="1:4" ht="15">
      <c r="A2" s="87"/>
      <c r="B2" s="87"/>
      <c r="C2" s="87"/>
      <c r="D2" s="87"/>
    </row>
    <row r="3" spans="1:23" s="89" customFormat="1" ht="18">
      <c r="A3" s="78" t="s">
        <v>120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ht="15" thickBot="1"/>
    <row r="5" spans="1:23" ht="33" customHeight="1" thickBot="1">
      <c r="A5" s="54" t="s">
        <v>0</v>
      </c>
      <c r="B5" s="55" t="s">
        <v>1</v>
      </c>
      <c r="C5" s="54" t="s">
        <v>2</v>
      </c>
      <c r="D5" s="54" t="s">
        <v>3</v>
      </c>
      <c r="E5" s="56" t="s">
        <v>53</v>
      </c>
      <c r="F5" s="57" t="s">
        <v>54</v>
      </c>
      <c r="G5" s="57"/>
      <c r="H5" s="57" t="s">
        <v>55</v>
      </c>
      <c r="I5" s="58" t="s">
        <v>87</v>
      </c>
      <c r="J5" s="71" t="s">
        <v>61</v>
      </c>
      <c r="K5" s="57" t="s">
        <v>62</v>
      </c>
      <c r="L5" s="57" t="s">
        <v>99</v>
      </c>
      <c r="M5" s="57" t="s">
        <v>58</v>
      </c>
      <c r="N5" s="57" t="s">
        <v>119</v>
      </c>
      <c r="O5" s="57" t="s">
        <v>60</v>
      </c>
      <c r="P5" s="57" t="s">
        <v>105</v>
      </c>
      <c r="Q5" s="57" t="s">
        <v>103</v>
      </c>
      <c r="R5" s="57" t="s">
        <v>106</v>
      </c>
      <c r="S5" s="57" t="s">
        <v>107</v>
      </c>
      <c r="T5" s="57" t="s">
        <v>104</v>
      </c>
      <c r="U5" s="57" t="s">
        <v>102</v>
      </c>
      <c r="V5" s="57" t="s">
        <v>118</v>
      </c>
      <c r="W5" s="58" t="s">
        <v>108</v>
      </c>
    </row>
    <row r="6" spans="1:23" ht="15" customHeight="1">
      <c r="A6" s="90">
        <v>1</v>
      </c>
      <c r="B6" s="91" t="s">
        <v>109</v>
      </c>
      <c r="C6" s="92" t="s">
        <v>5</v>
      </c>
      <c r="D6" s="86">
        <f>E6+H6+I6</f>
        <v>47</v>
      </c>
      <c r="E6" s="59"/>
      <c r="F6" s="60"/>
      <c r="G6" s="61" t="e">
        <f>ROUND(#REF!*F6,2)</f>
        <v>#REF!</v>
      </c>
      <c r="H6" s="60">
        <v>47</v>
      </c>
      <c r="I6" s="75">
        <f>SUM(J6:W6)</f>
        <v>0</v>
      </c>
      <c r="J6" s="72"/>
      <c r="K6" s="62"/>
      <c r="L6" s="60"/>
      <c r="M6" s="62"/>
      <c r="N6" s="62"/>
      <c r="O6" s="62"/>
      <c r="P6" s="62"/>
      <c r="Q6" s="62"/>
      <c r="R6" s="62"/>
      <c r="S6" s="62"/>
      <c r="T6" s="62"/>
      <c r="U6" s="62"/>
      <c r="V6" s="62"/>
      <c r="W6" s="63"/>
    </row>
    <row r="7" spans="1:23" ht="15" customHeight="1">
      <c r="A7" s="93">
        <v>2</v>
      </c>
      <c r="B7" s="94" t="s">
        <v>110</v>
      </c>
      <c r="C7" s="95" t="s">
        <v>5</v>
      </c>
      <c r="D7" s="86">
        <f aca="true" t="shared" si="0" ref="D7:D14">E7+H7+I7</f>
        <v>239</v>
      </c>
      <c r="E7" s="64">
        <v>4</v>
      </c>
      <c r="F7" s="65"/>
      <c r="G7" s="65" t="e">
        <f>ROUND(#REF!*F7,2)</f>
        <v>#REF!</v>
      </c>
      <c r="H7" s="65">
        <v>52</v>
      </c>
      <c r="I7" s="76">
        <f>SUM(J7:W7)</f>
        <v>183</v>
      </c>
      <c r="J7" s="73">
        <v>26</v>
      </c>
      <c r="K7" s="65">
        <v>3</v>
      </c>
      <c r="L7" s="65">
        <v>3</v>
      </c>
      <c r="M7" s="65">
        <v>10</v>
      </c>
      <c r="N7" s="65">
        <v>32</v>
      </c>
      <c r="O7" s="65"/>
      <c r="P7" s="65">
        <v>10</v>
      </c>
      <c r="Q7" s="65"/>
      <c r="R7" s="65"/>
      <c r="S7" s="65">
        <v>1</v>
      </c>
      <c r="T7" s="65">
        <v>14</v>
      </c>
      <c r="U7" s="65">
        <v>57</v>
      </c>
      <c r="V7" s="65">
        <v>11</v>
      </c>
      <c r="W7" s="66">
        <v>16</v>
      </c>
    </row>
    <row r="8" spans="1:23" ht="15" customHeight="1">
      <c r="A8" s="93">
        <v>3</v>
      </c>
      <c r="B8" s="94" t="s">
        <v>111</v>
      </c>
      <c r="C8" s="95" t="s">
        <v>5</v>
      </c>
      <c r="D8" s="86">
        <f t="shared" si="0"/>
        <v>445</v>
      </c>
      <c r="E8" s="64">
        <v>4</v>
      </c>
      <c r="F8" s="65"/>
      <c r="G8" s="65" t="e">
        <f>ROUND(#REF!*F8,2)</f>
        <v>#REF!</v>
      </c>
      <c r="H8" s="65">
        <v>167</v>
      </c>
      <c r="I8" s="76">
        <f aca="true" t="shared" si="1" ref="I8:I14">SUM(J8:W8)</f>
        <v>274</v>
      </c>
      <c r="J8" s="73">
        <v>70</v>
      </c>
      <c r="K8" s="65">
        <v>15</v>
      </c>
      <c r="L8" s="65">
        <v>2</v>
      </c>
      <c r="M8" s="65">
        <v>29</v>
      </c>
      <c r="N8" s="65">
        <v>2</v>
      </c>
      <c r="O8" s="65">
        <v>33</v>
      </c>
      <c r="P8" s="65">
        <v>18</v>
      </c>
      <c r="Q8" s="65">
        <v>8</v>
      </c>
      <c r="R8" s="65">
        <v>16</v>
      </c>
      <c r="S8" s="65">
        <v>20</v>
      </c>
      <c r="T8" s="65">
        <v>13</v>
      </c>
      <c r="U8" s="65"/>
      <c r="V8" s="65">
        <v>42</v>
      </c>
      <c r="W8" s="66">
        <v>6</v>
      </c>
    </row>
    <row r="9" spans="1:23" ht="15" customHeight="1">
      <c r="A9" s="93">
        <v>4</v>
      </c>
      <c r="B9" s="94" t="s">
        <v>112</v>
      </c>
      <c r="C9" s="95" t="s">
        <v>5</v>
      </c>
      <c r="D9" s="86">
        <f t="shared" si="0"/>
        <v>183</v>
      </c>
      <c r="E9" s="64"/>
      <c r="F9" s="65"/>
      <c r="G9" s="65" t="e">
        <f>ROUND(#REF!*F9,2)</f>
        <v>#REF!</v>
      </c>
      <c r="H9" s="65">
        <v>19</v>
      </c>
      <c r="I9" s="76">
        <f t="shared" si="1"/>
        <v>164</v>
      </c>
      <c r="J9" s="73">
        <v>10</v>
      </c>
      <c r="K9" s="65">
        <v>13</v>
      </c>
      <c r="L9" s="65">
        <v>72</v>
      </c>
      <c r="M9" s="65"/>
      <c r="N9" s="65">
        <v>10</v>
      </c>
      <c r="O9" s="65">
        <v>4</v>
      </c>
      <c r="P9" s="65">
        <v>7</v>
      </c>
      <c r="Q9" s="65">
        <v>15</v>
      </c>
      <c r="R9" s="65">
        <v>13</v>
      </c>
      <c r="S9" s="65">
        <v>8</v>
      </c>
      <c r="T9" s="65">
        <v>4</v>
      </c>
      <c r="U9" s="65">
        <v>1</v>
      </c>
      <c r="V9" s="65">
        <v>3</v>
      </c>
      <c r="W9" s="66">
        <v>4</v>
      </c>
    </row>
    <row r="10" spans="1:23" ht="14.25" customHeight="1">
      <c r="A10" s="93">
        <v>5</v>
      </c>
      <c r="B10" s="94" t="s">
        <v>113</v>
      </c>
      <c r="C10" s="95" t="s">
        <v>5</v>
      </c>
      <c r="D10" s="86">
        <f t="shared" si="0"/>
        <v>2</v>
      </c>
      <c r="E10" s="64"/>
      <c r="F10" s="65"/>
      <c r="G10" s="65" t="e">
        <f>ROUND(#REF!*F10,2)</f>
        <v>#REF!</v>
      </c>
      <c r="H10" s="65">
        <v>2</v>
      </c>
      <c r="I10" s="76">
        <f t="shared" si="1"/>
        <v>0</v>
      </c>
      <c r="J10" s="73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6"/>
    </row>
    <row r="11" spans="1:23" ht="15" customHeight="1">
      <c r="A11" s="93">
        <v>6</v>
      </c>
      <c r="B11" s="94" t="s">
        <v>114</v>
      </c>
      <c r="C11" s="95" t="s">
        <v>5</v>
      </c>
      <c r="D11" s="86">
        <f t="shared" si="0"/>
        <v>7</v>
      </c>
      <c r="E11" s="64"/>
      <c r="F11" s="65"/>
      <c r="G11" s="65" t="e">
        <f>ROUND(#REF!*F11,2)</f>
        <v>#REF!</v>
      </c>
      <c r="H11" s="65">
        <v>4</v>
      </c>
      <c r="I11" s="76">
        <f t="shared" si="1"/>
        <v>3</v>
      </c>
      <c r="J11" s="73"/>
      <c r="K11" s="65"/>
      <c r="L11" s="65"/>
      <c r="M11" s="65"/>
      <c r="N11" s="65"/>
      <c r="O11" s="65"/>
      <c r="P11" s="65">
        <v>1</v>
      </c>
      <c r="Q11" s="65"/>
      <c r="R11" s="65"/>
      <c r="S11" s="65"/>
      <c r="T11" s="65"/>
      <c r="U11" s="65"/>
      <c r="V11" s="65">
        <v>1</v>
      </c>
      <c r="W11" s="66">
        <v>1</v>
      </c>
    </row>
    <row r="12" spans="1:23" ht="15" customHeight="1">
      <c r="A12" s="93">
        <v>7</v>
      </c>
      <c r="B12" s="94" t="s">
        <v>115</v>
      </c>
      <c r="C12" s="95" t="s">
        <v>5</v>
      </c>
      <c r="D12" s="86">
        <f t="shared" si="0"/>
        <v>5</v>
      </c>
      <c r="E12" s="64"/>
      <c r="F12" s="65"/>
      <c r="G12" s="65" t="e">
        <f>ROUND(#REF!*F12,2)</f>
        <v>#REF!</v>
      </c>
      <c r="H12" s="65">
        <v>2</v>
      </c>
      <c r="I12" s="76">
        <f t="shared" si="1"/>
        <v>3</v>
      </c>
      <c r="J12" s="73"/>
      <c r="K12" s="65"/>
      <c r="L12" s="65"/>
      <c r="M12" s="65">
        <v>1</v>
      </c>
      <c r="N12" s="65"/>
      <c r="O12" s="65"/>
      <c r="P12" s="65"/>
      <c r="Q12" s="65"/>
      <c r="R12" s="65"/>
      <c r="S12" s="65"/>
      <c r="T12" s="65"/>
      <c r="U12" s="65">
        <v>2</v>
      </c>
      <c r="V12" s="65"/>
      <c r="W12" s="66"/>
    </row>
    <row r="13" spans="1:23" ht="15" customHeight="1">
      <c r="A13" s="93">
        <v>8</v>
      </c>
      <c r="B13" s="94" t="s">
        <v>116</v>
      </c>
      <c r="C13" s="95" t="s">
        <v>5</v>
      </c>
      <c r="D13" s="86">
        <f t="shared" si="0"/>
        <v>52</v>
      </c>
      <c r="E13" s="64"/>
      <c r="F13" s="65"/>
      <c r="G13" s="65" t="e">
        <f>ROUND(#REF!*F13,2)</f>
        <v>#REF!</v>
      </c>
      <c r="H13" s="65">
        <v>18</v>
      </c>
      <c r="I13" s="76">
        <f t="shared" si="1"/>
        <v>34</v>
      </c>
      <c r="J13" s="73">
        <v>15</v>
      </c>
      <c r="K13" s="65">
        <v>4</v>
      </c>
      <c r="L13" s="65">
        <v>2</v>
      </c>
      <c r="M13" s="65"/>
      <c r="N13" s="65">
        <v>1</v>
      </c>
      <c r="O13" s="65">
        <v>7</v>
      </c>
      <c r="P13" s="65"/>
      <c r="Q13" s="65"/>
      <c r="R13" s="65">
        <v>1</v>
      </c>
      <c r="S13" s="65"/>
      <c r="T13" s="65">
        <v>2</v>
      </c>
      <c r="U13" s="65"/>
      <c r="V13" s="65">
        <v>2</v>
      </c>
      <c r="W13" s="66"/>
    </row>
    <row r="14" spans="1:23" ht="15" customHeight="1" thickBot="1">
      <c r="A14" s="96">
        <v>9</v>
      </c>
      <c r="B14" s="97" t="s">
        <v>117</v>
      </c>
      <c r="C14" s="98" t="s">
        <v>5</v>
      </c>
      <c r="D14" s="86">
        <f t="shared" si="0"/>
        <v>9</v>
      </c>
      <c r="E14" s="67"/>
      <c r="F14" s="68"/>
      <c r="G14" s="68" t="e">
        <f>ROUND(#REF!*F14,2)</f>
        <v>#REF!</v>
      </c>
      <c r="H14" s="68">
        <v>9</v>
      </c>
      <c r="I14" s="77">
        <f t="shared" si="1"/>
        <v>0</v>
      </c>
      <c r="J14" s="74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79"/>
    </row>
    <row r="15" spans="1:23" s="116" customFormat="1" ht="26.25" customHeight="1" thickBot="1">
      <c r="A15" s="136" t="s">
        <v>6</v>
      </c>
      <c r="B15" s="137"/>
      <c r="C15" s="137"/>
      <c r="D15" s="80">
        <f>E15+H15+I15</f>
        <v>989</v>
      </c>
      <c r="E15" s="82">
        <f aca="true" t="shared" si="2" ref="E15:K15">SUM(E6:E14)</f>
        <v>8</v>
      </c>
      <c r="F15" s="81">
        <f t="shared" si="2"/>
        <v>0</v>
      </c>
      <c r="G15" s="83" t="e">
        <f t="shared" si="2"/>
        <v>#REF!</v>
      </c>
      <c r="H15" s="84">
        <f>SUM(H6:H14)</f>
        <v>320</v>
      </c>
      <c r="I15" s="85">
        <f t="shared" si="2"/>
        <v>661</v>
      </c>
      <c r="J15" s="115">
        <f t="shared" si="2"/>
        <v>121</v>
      </c>
      <c r="K15" s="115">
        <f t="shared" si="2"/>
        <v>35</v>
      </c>
      <c r="L15" s="115">
        <f aca="true" t="shared" si="3" ref="L15:W15">SUM(L6:L14)</f>
        <v>79</v>
      </c>
      <c r="M15" s="115">
        <f t="shared" si="3"/>
        <v>40</v>
      </c>
      <c r="N15" s="115">
        <f t="shared" si="3"/>
        <v>45</v>
      </c>
      <c r="O15" s="115">
        <f t="shared" si="3"/>
        <v>44</v>
      </c>
      <c r="P15" s="115">
        <f t="shared" si="3"/>
        <v>36</v>
      </c>
      <c r="Q15" s="115">
        <f t="shared" si="3"/>
        <v>23</v>
      </c>
      <c r="R15" s="115">
        <f t="shared" si="3"/>
        <v>30</v>
      </c>
      <c r="S15" s="115">
        <f t="shared" si="3"/>
        <v>29</v>
      </c>
      <c r="T15" s="115">
        <f t="shared" si="3"/>
        <v>33</v>
      </c>
      <c r="U15" s="115">
        <f t="shared" si="3"/>
        <v>60</v>
      </c>
      <c r="V15" s="115">
        <f t="shared" si="3"/>
        <v>59</v>
      </c>
      <c r="W15" s="115">
        <f t="shared" si="3"/>
        <v>27</v>
      </c>
    </row>
    <row r="16" spans="1:23" s="53" customFormat="1" ht="8.25" customHeight="1">
      <c r="A16" s="108"/>
      <c r="B16" s="108"/>
      <c r="C16" s="108"/>
      <c r="D16" s="109"/>
      <c r="E16" s="110"/>
      <c r="F16" s="111"/>
      <c r="G16" s="112"/>
      <c r="H16" s="111"/>
      <c r="I16" s="113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</row>
    <row r="17" spans="1:23" ht="15">
      <c r="A17" s="87"/>
      <c r="B17" s="87"/>
      <c r="C17" s="87"/>
      <c r="D17" s="9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</row>
    <row r="18" spans="1:23" ht="15">
      <c r="A18" s="87" t="s">
        <v>15</v>
      </c>
      <c r="B18" s="87"/>
      <c r="C18" s="87"/>
      <c r="D18" s="107"/>
      <c r="E18" s="118"/>
      <c r="H18" s="117"/>
      <c r="I18" s="119"/>
      <c r="W18" s="119"/>
    </row>
    <row r="19" ht="14.25">
      <c r="W19" s="119"/>
    </row>
    <row r="21" spans="5:10" ht="14.25">
      <c r="E21" s="100"/>
      <c r="F21" s="101"/>
      <c r="G21" s="101"/>
      <c r="H21" s="101"/>
      <c r="I21" s="101"/>
      <c r="J21" s="102"/>
    </row>
    <row r="22" spans="5:12" ht="15">
      <c r="E22" s="100"/>
      <c r="F22" s="101"/>
      <c r="G22" s="69">
        <v>1000</v>
      </c>
      <c r="H22" s="101"/>
      <c r="I22" s="101"/>
      <c r="J22" s="70"/>
      <c r="L22" s="70"/>
    </row>
    <row r="23" spans="5:10" ht="14.25">
      <c r="E23" s="100"/>
      <c r="F23" s="100"/>
      <c r="G23" s="100"/>
      <c r="H23" s="100"/>
      <c r="I23" s="100"/>
      <c r="J23" s="103"/>
    </row>
    <row r="24" spans="5:12" ht="15">
      <c r="E24" s="100"/>
      <c r="F24" s="100"/>
      <c r="G24" s="100"/>
      <c r="H24" s="100"/>
      <c r="I24" s="100"/>
      <c r="J24" s="104"/>
      <c r="L24" s="104"/>
    </row>
    <row r="25" spans="5:9" ht="15">
      <c r="E25" s="100"/>
      <c r="F25" s="69"/>
      <c r="G25" s="101"/>
      <c r="H25" s="69"/>
      <c r="I25" s="100"/>
    </row>
    <row r="26" spans="5:12" ht="14.25">
      <c r="E26" s="100"/>
      <c r="F26" s="100"/>
      <c r="G26" s="100"/>
      <c r="H26" s="100"/>
      <c r="I26" s="105"/>
      <c r="J26" s="106"/>
      <c r="L26" s="106"/>
    </row>
    <row r="27" spans="5:9" ht="14.25">
      <c r="E27" s="100"/>
      <c r="F27" s="100"/>
      <c r="G27" s="100"/>
      <c r="H27" s="100"/>
      <c r="I27" s="100"/>
    </row>
    <row r="28" spans="5:9" ht="14.25">
      <c r="E28" s="100"/>
      <c r="F28" s="100"/>
      <c r="G28" s="100"/>
      <c r="H28" s="100"/>
      <c r="I28" s="100"/>
    </row>
  </sheetData>
  <sheetProtection/>
  <mergeCells count="2">
    <mergeCell ref="A1:B1"/>
    <mergeCell ref="A15:C15"/>
  </mergeCells>
  <printOptions/>
  <pageMargins left="0.5511811023622047" right="0.15748031496062992" top="1.1811023622047245" bottom="1.1811023622047245" header="0.5118110236220472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Y46"/>
  <sheetViews>
    <sheetView zoomScalePageLayoutView="0" workbookViewId="0" topLeftCell="A1">
      <selection activeCell="A47" sqref="A47"/>
    </sheetView>
  </sheetViews>
  <sheetFormatPr defaultColWidth="9.00390625" defaultRowHeight="12.75"/>
  <cols>
    <col min="3" max="3" width="9.375" style="0" customWidth="1"/>
    <col min="4" max="4" width="9.875" style="0" customWidth="1"/>
    <col min="21" max="21" width="1.75390625" style="0" customWidth="1"/>
    <col min="22" max="22" width="47.00390625" style="0" customWidth="1"/>
    <col min="23" max="23" width="6.375" style="0" customWidth="1"/>
    <col min="24" max="24" width="6.75390625" style="0" customWidth="1"/>
  </cols>
  <sheetData>
    <row r="3" spans="3:17" ht="12.75">
      <c r="C3" t="s">
        <v>97</v>
      </c>
      <c r="D3" t="s">
        <v>61</v>
      </c>
      <c r="E3" t="s">
        <v>59</v>
      </c>
      <c r="F3" t="s">
        <v>60</v>
      </c>
      <c r="G3" t="s">
        <v>98</v>
      </c>
      <c r="H3" t="s">
        <v>64</v>
      </c>
      <c r="I3" t="s">
        <v>63</v>
      </c>
      <c r="J3" t="s">
        <v>58</v>
      </c>
      <c r="K3" t="s">
        <v>62</v>
      </c>
      <c r="L3" t="s">
        <v>99</v>
      </c>
      <c r="M3" t="s">
        <v>100</v>
      </c>
      <c r="N3" t="s">
        <v>101</v>
      </c>
      <c r="O3" t="s">
        <v>102</v>
      </c>
      <c r="P3" t="s">
        <v>103</v>
      </c>
      <c r="Q3" t="s">
        <v>104</v>
      </c>
    </row>
    <row r="4" ht="12.75">
      <c r="A4">
        <v>1</v>
      </c>
    </row>
    <row r="5" spans="1:10" ht="12.75">
      <c r="A5">
        <v>2</v>
      </c>
      <c r="B5">
        <v>12.78</v>
      </c>
      <c r="C5" s="52">
        <f>5*B5*1.23</f>
        <v>78.597</v>
      </c>
      <c r="D5" s="52"/>
      <c r="E5" s="52"/>
      <c r="F5" s="52"/>
      <c r="G5" s="52"/>
      <c r="H5" s="52">
        <f>1*B5*1.23</f>
        <v>15.719399999999998</v>
      </c>
      <c r="I5" s="52">
        <f>15*B5*1.23</f>
        <v>235.791</v>
      </c>
      <c r="J5" s="52">
        <f>9*B5*1.23</f>
        <v>141.47459999999998</v>
      </c>
    </row>
    <row r="6" spans="1:10" ht="12.75">
      <c r="A6">
        <v>4</v>
      </c>
      <c r="B6">
        <v>31</v>
      </c>
      <c r="C6" s="52">
        <f>5*B6*1.23</f>
        <v>190.65</v>
      </c>
      <c r="D6" s="52">
        <f>64*31*1.23</f>
        <v>2440.32</v>
      </c>
      <c r="E6" s="52"/>
      <c r="F6" s="52">
        <f>16*31*1.23</f>
        <v>610.08</v>
      </c>
      <c r="G6" s="52">
        <f>11*31*1.23</f>
        <v>419.43</v>
      </c>
      <c r="H6" s="52">
        <f>14*31*1.23</f>
        <v>533.8199999999999</v>
      </c>
      <c r="I6" s="52">
        <f>6*31*1.23</f>
        <v>228.78</v>
      </c>
      <c r="J6" s="52">
        <f>14*31*1.23</f>
        <v>533.8199999999999</v>
      </c>
    </row>
    <row r="7" spans="1:25" ht="15.75">
      <c r="A7">
        <v>6</v>
      </c>
      <c r="B7">
        <v>50</v>
      </c>
      <c r="C7" s="52"/>
      <c r="D7" s="52"/>
      <c r="E7" s="52"/>
      <c r="F7" s="52">
        <f>2*50*1.23</f>
        <v>123</v>
      </c>
      <c r="G7" s="52">
        <f>8*50*1.23</f>
        <v>492</v>
      </c>
      <c r="H7" s="52">
        <f>3*50*1.23</f>
        <v>184.5</v>
      </c>
      <c r="I7" s="52">
        <f>2*50*1.23</f>
        <v>123</v>
      </c>
      <c r="J7" s="52"/>
      <c r="V7" s="50" t="s">
        <v>88</v>
      </c>
      <c r="W7" s="23" t="s">
        <v>5</v>
      </c>
      <c r="X7" s="7">
        <v>47</v>
      </c>
      <c r="Y7">
        <f>23+24</f>
        <v>47</v>
      </c>
    </row>
    <row r="8" spans="1:25" ht="15.75">
      <c r="A8">
        <v>12</v>
      </c>
      <c r="C8" s="52"/>
      <c r="D8" s="52"/>
      <c r="E8" s="52"/>
      <c r="F8" s="52"/>
      <c r="G8" s="52"/>
      <c r="H8" s="52"/>
      <c r="I8" s="52"/>
      <c r="J8" s="52"/>
      <c r="V8" s="50" t="s">
        <v>93</v>
      </c>
      <c r="W8" s="23" t="s">
        <v>5</v>
      </c>
      <c r="X8" s="7">
        <v>245</v>
      </c>
      <c r="Y8">
        <f>30+63+71+36</f>
        <v>200</v>
      </c>
    </row>
    <row r="9" spans="1:25" ht="15.75">
      <c r="A9">
        <v>2</v>
      </c>
      <c r="B9">
        <v>14.97</v>
      </c>
      <c r="C9" s="52"/>
      <c r="D9" s="52"/>
      <c r="E9" s="52"/>
      <c r="F9" s="52"/>
      <c r="G9" s="52"/>
      <c r="H9" s="52"/>
      <c r="I9" s="52"/>
      <c r="J9" s="52">
        <f>1*14.97*1.23</f>
        <v>18.4131</v>
      </c>
      <c r="V9" s="50" t="s">
        <v>89</v>
      </c>
      <c r="W9" s="23" t="s">
        <v>5</v>
      </c>
      <c r="X9" s="7">
        <v>451</v>
      </c>
      <c r="Y9">
        <f>130+53+51+73</f>
        <v>307</v>
      </c>
    </row>
    <row r="10" spans="1:25" ht="15.75">
      <c r="A10">
        <v>5</v>
      </c>
      <c r="C10" s="52"/>
      <c r="D10" s="52"/>
      <c r="E10" s="52"/>
      <c r="F10" s="52"/>
      <c r="G10" s="52"/>
      <c r="H10" s="52"/>
      <c r="I10" s="52"/>
      <c r="J10" s="52"/>
      <c r="V10" s="50" t="s">
        <v>94</v>
      </c>
      <c r="W10" s="23" t="s">
        <v>5</v>
      </c>
      <c r="X10" s="7">
        <v>187</v>
      </c>
      <c r="Y10">
        <f>15+50+14+29</f>
        <v>108</v>
      </c>
    </row>
    <row r="11" spans="22:25" ht="15.75">
      <c r="V11" s="50" t="s">
        <v>90</v>
      </c>
      <c r="W11" s="23" t="s">
        <v>5</v>
      </c>
      <c r="X11" s="7">
        <v>2</v>
      </c>
      <c r="Y11">
        <v>2</v>
      </c>
    </row>
    <row r="12" spans="2:25" ht="15.75">
      <c r="B12" s="52">
        <f>SUM(C12:J12)</f>
        <v>6369.3951</v>
      </c>
      <c r="C12" s="52">
        <f>SUM(C5:C11)</f>
        <v>269.247</v>
      </c>
      <c r="D12" s="52">
        <f aca="true" t="shared" si="0" ref="D12:J12">SUM(D5:D11)</f>
        <v>2440.32</v>
      </c>
      <c r="E12" s="52">
        <f t="shared" si="0"/>
        <v>0</v>
      </c>
      <c r="F12" s="52">
        <f t="shared" si="0"/>
        <v>733.08</v>
      </c>
      <c r="G12" s="52">
        <f t="shared" si="0"/>
        <v>911.4300000000001</v>
      </c>
      <c r="H12" s="52">
        <f t="shared" si="0"/>
        <v>734.0393999999999</v>
      </c>
      <c r="I12" s="52">
        <f t="shared" si="0"/>
        <v>587.571</v>
      </c>
      <c r="J12" s="52">
        <f t="shared" si="0"/>
        <v>693.7076999999999</v>
      </c>
      <c r="V12" s="50" t="s">
        <v>95</v>
      </c>
      <c r="W12" s="23" t="s">
        <v>5</v>
      </c>
      <c r="X12" s="7">
        <v>9</v>
      </c>
      <c r="Y12">
        <v>0</v>
      </c>
    </row>
    <row r="13" spans="22:25" ht="15.75">
      <c r="V13" s="50" t="s">
        <v>91</v>
      </c>
      <c r="W13" s="23" t="s">
        <v>5</v>
      </c>
      <c r="X13" s="7">
        <v>5</v>
      </c>
      <c r="Y13">
        <f>1+1</f>
        <v>2</v>
      </c>
    </row>
    <row r="14" spans="1:25" ht="15.75">
      <c r="A14">
        <v>1</v>
      </c>
      <c r="V14" s="50" t="s">
        <v>96</v>
      </c>
      <c r="W14" s="23" t="s">
        <v>5</v>
      </c>
      <c r="X14" s="7">
        <v>53</v>
      </c>
      <c r="Y14">
        <f>18+16</f>
        <v>34</v>
      </c>
    </row>
    <row r="15" spans="1:25" ht="15.75">
      <c r="A15">
        <v>2</v>
      </c>
      <c r="B15">
        <v>12.78</v>
      </c>
      <c r="C15" s="52">
        <f>12*12.78*1.23</f>
        <v>188.63279999999997</v>
      </c>
      <c r="D15" s="52">
        <f>26*12.78*1.23</f>
        <v>408.70439999999996</v>
      </c>
      <c r="E15" s="52">
        <f>11*12.78*1.23</f>
        <v>172.91339999999997</v>
      </c>
      <c r="F15" s="52"/>
      <c r="G15" s="52"/>
      <c r="H15" s="52"/>
      <c r="I15" s="52"/>
      <c r="J15" s="52"/>
      <c r="K15" s="52">
        <f>3*12.78*1.23</f>
        <v>47.158199999999994</v>
      </c>
      <c r="L15" s="52"/>
      <c r="M15" s="52">
        <f>11*12.78*1.23</f>
        <v>172.91339999999997</v>
      </c>
      <c r="V15" s="51" t="s">
        <v>92</v>
      </c>
      <c r="W15" s="23" t="s">
        <v>5</v>
      </c>
      <c r="X15" s="7">
        <v>9</v>
      </c>
      <c r="Y15">
        <f>4</f>
        <v>4</v>
      </c>
    </row>
    <row r="16" spans="1:13" ht="12.75">
      <c r="A16">
        <v>4</v>
      </c>
      <c r="B16">
        <v>31</v>
      </c>
      <c r="C16" s="52">
        <f>14*31*1.23</f>
        <v>533.8199999999999</v>
      </c>
      <c r="D16" s="52">
        <f>7*31*1.23</f>
        <v>266.90999999999997</v>
      </c>
      <c r="E16" s="52">
        <f>1*31*1.23</f>
        <v>38.13</v>
      </c>
      <c r="F16" s="52"/>
      <c r="G16" s="52"/>
      <c r="H16" s="52">
        <f>6*31*1.23</f>
        <v>228.78</v>
      </c>
      <c r="I16" s="52"/>
      <c r="J16" s="52"/>
      <c r="K16" s="52">
        <f>9*31*1.23</f>
        <v>343.17</v>
      </c>
      <c r="L16" s="52">
        <f>1*31*1.23</f>
        <v>38.13</v>
      </c>
      <c r="M16" s="52">
        <f>15*31*1.23</f>
        <v>571.95</v>
      </c>
    </row>
    <row r="17" spans="1:13" ht="12.75">
      <c r="A17">
        <v>6</v>
      </c>
      <c r="B17">
        <v>50</v>
      </c>
      <c r="C17" s="52">
        <f>1*50*1.23</f>
        <v>61.5</v>
      </c>
      <c r="D17" s="52">
        <f>10*50*1.23</f>
        <v>615</v>
      </c>
      <c r="E17" s="52">
        <f>4*50*1.23</f>
        <v>246</v>
      </c>
      <c r="F17" s="52"/>
      <c r="G17" s="52"/>
      <c r="H17" s="52">
        <f>5*50*1.23</f>
        <v>307.5</v>
      </c>
      <c r="I17" s="52"/>
      <c r="J17" s="52"/>
      <c r="K17" s="52">
        <f>6*50*1.23</f>
        <v>369</v>
      </c>
      <c r="L17" s="52">
        <f>22*50*1.23</f>
        <v>1353</v>
      </c>
      <c r="M17" s="52">
        <f>2*50*1.23</f>
        <v>123</v>
      </c>
    </row>
    <row r="18" spans="1:13" ht="12.75">
      <c r="A18">
        <v>12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1:13" ht="12.75">
      <c r="A19">
        <v>2</v>
      </c>
      <c r="B19">
        <v>14.97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1:13" ht="12.75">
      <c r="A20">
        <v>5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2:13" ht="12.75">
      <c r="B21" s="52">
        <f>SUM(C21:M21)</f>
        <v>6086.2122</v>
      </c>
      <c r="C21" s="52">
        <f>SUM(C15:C20)</f>
        <v>783.9527999999999</v>
      </c>
      <c r="D21" s="52">
        <f aca="true" t="shared" si="1" ref="D21:M21">SUM(D15:D20)</f>
        <v>1290.6144</v>
      </c>
      <c r="E21" s="52">
        <f t="shared" si="1"/>
        <v>457.04339999999996</v>
      </c>
      <c r="F21" s="52">
        <f t="shared" si="1"/>
        <v>0</v>
      </c>
      <c r="G21" s="52">
        <f t="shared" si="1"/>
        <v>0</v>
      </c>
      <c r="H21" s="52">
        <f t="shared" si="1"/>
        <v>536.28</v>
      </c>
      <c r="I21" s="52">
        <f t="shared" si="1"/>
        <v>0</v>
      </c>
      <c r="J21" s="52">
        <f t="shared" si="1"/>
        <v>0</v>
      </c>
      <c r="K21" s="52">
        <f t="shared" si="1"/>
        <v>759.3282</v>
      </c>
      <c r="L21" s="52">
        <f t="shared" si="1"/>
        <v>1391.13</v>
      </c>
      <c r="M21" s="52">
        <f t="shared" si="1"/>
        <v>867.8634</v>
      </c>
    </row>
    <row r="22" ht="12.75">
      <c r="C22">
        <v>783.96</v>
      </c>
    </row>
    <row r="24" spans="1:18" ht="12.75">
      <c r="A24">
        <v>1</v>
      </c>
      <c r="B24">
        <v>7.49</v>
      </c>
      <c r="C24">
        <f>23*B24*1.23</f>
        <v>211.8921</v>
      </c>
      <c r="R24">
        <f>SUM(C24:Q24)</f>
        <v>211.8921</v>
      </c>
    </row>
    <row r="25" spans="1:18" ht="12.75">
      <c r="A25">
        <v>2</v>
      </c>
      <c r="B25">
        <v>12.78</v>
      </c>
      <c r="C25">
        <f>27*B25*1.23</f>
        <v>424.42379999999997</v>
      </c>
      <c r="O25">
        <f>32*B25*1.23</f>
        <v>503.02079999999995</v>
      </c>
      <c r="Q25">
        <f>12*B25*1.23</f>
        <v>188.63279999999997</v>
      </c>
      <c r="R25">
        <f aca="true" t="shared" si="2" ref="R25:R30">SUM(C25:Q25)</f>
        <v>1116.0774</v>
      </c>
    </row>
    <row r="26" spans="1:18" ht="12.75">
      <c r="A26">
        <v>4</v>
      </c>
      <c r="B26">
        <v>31</v>
      </c>
      <c r="C26">
        <f>40*B26*1.23</f>
        <v>1525.2</v>
      </c>
      <c r="P26">
        <f>2*B26*1.23</f>
        <v>76.26</v>
      </c>
      <c r="Q26">
        <f>9*B26*1.23</f>
        <v>343.17</v>
      </c>
      <c r="R26">
        <f t="shared" si="2"/>
        <v>1944.63</v>
      </c>
    </row>
    <row r="27" spans="1:18" ht="12.75">
      <c r="A27">
        <v>6</v>
      </c>
      <c r="B27">
        <v>50</v>
      </c>
      <c r="C27">
        <f>5*B27*1.23</f>
        <v>307.5</v>
      </c>
      <c r="P27">
        <f>9*B27*1.23</f>
        <v>553.5</v>
      </c>
      <c r="R27">
        <f t="shared" si="2"/>
        <v>861</v>
      </c>
    </row>
    <row r="28" spans="1:18" ht="12.75">
      <c r="A28">
        <v>12</v>
      </c>
      <c r="B28">
        <v>70.01</v>
      </c>
      <c r="C28">
        <f>2*B28*1.23</f>
        <v>172.2246</v>
      </c>
      <c r="R28">
        <f t="shared" si="2"/>
        <v>172.2246</v>
      </c>
    </row>
    <row r="29" spans="1:18" ht="12.75">
      <c r="A29">
        <v>2</v>
      </c>
      <c r="B29">
        <v>14.97</v>
      </c>
      <c r="O29">
        <f>1*B29*1.23</f>
        <v>18.4131</v>
      </c>
      <c r="R29">
        <f t="shared" si="2"/>
        <v>18.4131</v>
      </c>
    </row>
    <row r="30" spans="1:18" ht="12.75">
      <c r="A30">
        <v>5</v>
      </c>
      <c r="B30">
        <v>20</v>
      </c>
      <c r="C30">
        <f>3*B30*1.23</f>
        <v>73.8</v>
      </c>
      <c r="D30">
        <f>15*B30*1.23</f>
        <v>369</v>
      </c>
      <c r="R30">
        <f t="shared" si="2"/>
        <v>442.8</v>
      </c>
    </row>
    <row r="31" spans="2:18" ht="12.75">
      <c r="B31">
        <f>SUM(C31:Q31)</f>
        <v>4767.037200000001</v>
      </c>
      <c r="C31">
        <f>SUM(C24:C30)</f>
        <v>2715.0405</v>
      </c>
      <c r="D31">
        <f aca="true" t="shared" si="3" ref="D31:R31">SUM(D24:D30)</f>
        <v>369</v>
      </c>
      <c r="E31">
        <f t="shared" si="3"/>
        <v>0</v>
      </c>
      <c r="F31">
        <f t="shared" si="3"/>
        <v>0</v>
      </c>
      <c r="G31">
        <f t="shared" si="3"/>
        <v>0</v>
      </c>
      <c r="H31">
        <f t="shared" si="3"/>
        <v>0</v>
      </c>
      <c r="I31">
        <f t="shared" si="3"/>
        <v>0</v>
      </c>
      <c r="J31">
        <f t="shared" si="3"/>
        <v>0</v>
      </c>
      <c r="K31">
        <f t="shared" si="3"/>
        <v>0</v>
      </c>
      <c r="L31">
        <f t="shared" si="3"/>
        <v>0</v>
      </c>
      <c r="M31">
        <f t="shared" si="3"/>
        <v>0</v>
      </c>
      <c r="N31">
        <f t="shared" si="3"/>
        <v>0</v>
      </c>
      <c r="O31">
        <f t="shared" si="3"/>
        <v>521.4339</v>
      </c>
      <c r="P31">
        <f t="shared" si="3"/>
        <v>629.76</v>
      </c>
      <c r="Q31">
        <f t="shared" si="3"/>
        <v>531.8027999999999</v>
      </c>
      <c r="R31">
        <f t="shared" si="3"/>
        <v>4767.0372</v>
      </c>
    </row>
    <row r="33" spans="1:3" ht="12.75">
      <c r="A33">
        <v>1</v>
      </c>
      <c r="B33">
        <v>7.49</v>
      </c>
      <c r="C33">
        <f>24*B33*1.23</f>
        <v>221.10479999999998</v>
      </c>
    </row>
    <row r="34" spans="1:14" ht="12.75">
      <c r="A34">
        <v>2</v>
      </c>
      <c r="B34">
        <v>12.78</v>
      </c>
      <c r="C34">
        <f>6*B34*1.23</f>
        <v>94.31639999999999</v>
      </c>
      <c r="E34">
        <f>20*12.78*1.23</f>
        <v>314.388</v>
      </c>
      <c r="N34">
        <f>10*B34*1.23</f>
        <v>157.194</v>
      </c>
    </row>
    <row r="35" spans="1:14" ht="12.75">
      <c r="A35">
        <v>4</v>
      </c>
      <c r="B35">
        <v>31</v>
      </c>
      <c r="C35">
        <f>29*B35*1.23</f>
        <v>1105.77</v>
      </c>
      <c r="E35">
        <f>1*31*1.23</f>
        <v>38.13</v>
      </c>
      <c r="F35">
        <f>18*B35*1.23</f>
        <v>686.34</v>
      </c>
      <c r="G35">
        <f>4*B35*1.23</f>
        <v>152.52</v>
      </c>
      <c r="K35">
        <f>3*B35*1.23</f>
        <v>114.39</v>
      </c>
      <c r="N35">
        <f>18*B35*1.23</f>
        <v>686.34</v>
      </c>
    </row>
    <row r="36" spans="1:14" ht="12.75">
      <c r="A36">
        <v>6</v>
      </c>
      <c r="B36">
        <v>50</v>
      </c>
      <c r="C36">
        <f>1*B36*1.23</f>
        <v>61.5</v>
      </c>
      <c r="E36">
        <f>6*50*1.23</f>
        <v>369</v>
      </c>
      <c r="F36">
        <f>3*B36*1.23</f>
        <v>184.5</v>
      </c>
      <c r="G36">
        <f>6*B36*1.23</f>
        <v>369</v>
      </c>
      <c r="K36">
        <f>6*B36*1.23</f>
        <v>369</v>
      </c>
      <c r="N36">
        <f>7*B36*1.23</f>
        <v>430.5</v>
      </c>
    </row>
    <row r="37" spans="1:4" ht="12.75">
      <c r="A37">
        <v>5</v>
      </c>
      <c r="B37">
        <v>20</v>
      </c>
      <c r="C37">
        <f>1*B37*1.23</f>
        <v>24.6</v>
      </c>
      <c r="D37">
        <f>15*B37*1.23</f>
        <v>369</v>
      </c>
    </row>
    <row r="38" spans="1:3" ht="12.75">
      <c r="A38">
        <v>6</v>
      </c>
      <c r="B38">
        <v>20</v>
      </c>
      <c r="C38">
        <f>4*B38*1.23</f>
        <v>98.4</v>
      </c>
    </row>
    <row r="39" spans="2:17" ht="12.75">
      <c r="B39">
        <f>SUM(C39:Q39)</f>
        <v>5845.993200000001</v>
      </c>
      <c r="C39">
        <f>SUM(C33:C38)</f>
        <v>1605.6912</v>
      </c>
      <c r="D39">
        <f aca="true" t="shared" si="4" ref="D39:Q39">SUM(D33:D38)</f>
        <v>369</v>
      </c>
      <c r="E39">
        <f t="shared" si="4"/>
        <v>721.518</v>
      </c>
      <c r="F39">
        <f t="shared" si="4"/>
        <v>870.84</v>
      </c>
      <c r="G39">
        <f t="shared" si="4"/>
        <v>521.52</v>
      </c>
      <c r="H39">
        <f t="shared" si="4"/>
        <v>0</v>
      </c>
      <c r="I39">
        <f t="shared" si="4"/>
        <v>0</v>
      </c>
      <c r="J39">
        <f t="shared" si="4"/>
        <v>0</v>
      </c>
      <c r="K39">
        <f t="shared" si="4"/>
        <v>483.39</v>
      </c>
      <c r="L39">
        <f t="shared" si="4"/>
        <v>0</v>
      </c>
      <c r="M39">
        <f t="shared" si="4"/>
        <v>0</v>
      </c>
      <c r="N39">
        <f t="shared" si="4"/>
        <v>1274.034</v>
      </c>
      <c r="O39">
        <f t="shared" si="4"/>
        <v>0</v>
      </c>
      <c r="P39">
        <f t="shared" si="4"/>
        <v>0</v>
      </c>
      <c r="Q39">
        <f t="shared" si="4"/>
        <v>0</v>
      </c>
    </row>
    <row r="42" ht="12.75">
      <c r="A42">
        <v>2</v>
      </c>
    </row>
    <row r="43" ht="12.75">
      <c r="A43">
        <v>4</v>
      </c>
    </row>
    <row r="44" ht="12.75">
      <c r="A44">
        <v>6</v>
      </c>
    </row>
    <row r="45" ht="12.75">
      <c r="A45">
        <v>2</v>
      </c>
    </row>
    <row r="46" ht="12.75">
      <c r="A46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marcinbielawski</cp:lastModifiedBy>
  <cp:lastPrinted>2021-09-30T08:23:43Z</cp:lastPrinted>
  <dcterms:created xsi:type="dcterms:W3CDTF">1997-02-26T13:46:56Z</dcterms:created>
  <dcterms:modified xsi:type="dcterms:W3CDTF">2022-07-29T07:14:54Z</dcterms:modified>
  <cp:category/>
  <cp:version/>
  <cp:contentType/>
  <cp:contentStatus/>
</cp:coreProperties>
</file>