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ZP\ZP.272.22.2024 Kredyt 40 mln\pytania wykonawców\odpowiedzi II\"/>
    </mc:Choice>
  </mc:AlternateContent>
  <bookViews>
    <workbookView xWindow="120" yWindow="75" windowWidth="19020" windowHeight="12405"/>
  </bookViews>
  <sheets>
    <sheet name="Szacunek" sheetId="14" r:id="rId1"/>
  </sheets>
  <definedNames>
    <definedName name="_xlnm.Print_Titles" localSheetId="0">Szacunek!$10:$10</definedName>
  </definedNames>
  <calcPr calcId="162913"/>
</workbook>
</file>

<file path=xl/calcChain.xml><?xml version="1.0" encoding="utf-8"?>
<calcChain xmlns="http://schemas.openxmlformats.org/spreadsheetml/2006/main">
  <c r="G21" i="14" l="1"/>
  <c r="H21" i="14"/>
  <c r="J23" i="14" l="1"/>
  <c r="E115" i="14" l="1"/>
  <c r="F21" i="14" l="1"/>
  <c r="D21" i="14"/>
  <c r="E102" i="14" l="1"/>
  <c r="E89" i="14"/>
  <c r="E76" i="14"/>
  <c r="E63" i="14"/>
  <c r="E50" i="14"/>
  <c r="E37" i="14"/>
  <c r="E24" i="14"/>
  <c r="J13" i="14"/>
  <c r="J14" i="14"/>
  <c r="J114" i="14" l="1"/>
  <c r="B114" i="14"/>
  <c r="J113" i="14"/>
  <c r="B113" i="14"/>
  <c r="J112" i="14"/>
  <c r="B112" i="14"/>
  <c r="J111" i="14"/>
  <c r="B111" i="14"/>
  <c r="J110" i="14"/>
  <c r="B110" i="14"/>
  <c r="J109" i="14"/>
  <c r="B109" i="14"/>
  <c r="J108" i="14"/>
  <c r="B108" i="14"/>
  <c r="J107" i="14"/>
  <c r="B107" i="14"/>
  <c r="J106" i="14"/>
  <c r="B106" i="14"/>
  <c r="J105" i="14"/>
  <c r="B105" i="14"/>
  <c r="J104" i="14"/>
  <c r="B104" i="14"/>
  <c r="A104" i="14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J103" i="14"/>
  <c r="B103" i="14"/>
  <c r="J101" i="14"/>
  <c r="B101" i="14"/>
  <c r="J100" i="14"/>
  <c r="B100" i="14"/>
  <c r="J99" i="14"/>
  <c r="B99" i="14"/>
  <c r="J98" i="14"/>
  <c r="B98" i="14"/>
  <c r="J97" i="14"/>
  <c r="B97" i="14"/>
  <c r="J96" i="14"/>
  <c r="B96" i="14"/>
  <c r="J95" i="14"/>
  <c r="B95" i="14"/>
  <c r="J94" i="14"/>
  <c r="B94" i="14"/>
  <c r="J93" i="14"/>
  <c r="B93" i="14"/>
  <c r="J92" i="14"/>
  <c r="B92" i="14"/>
  <c r="J91" i="14"/>
  <c r="B91" i="14"/>
  <c r="A91" i="14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J90" i="14"/>
  <c r="B90" i="14"/>
  <c r="J88" i="14"/>
  <c r="B88" i="14"/>
  <c r="J87" i="14"/>
  <c r="B87" i="14"/>
  <c r="J86" i="14"/>
  <c r="B86" i="14"/>
  <c r="J85" i="14"/>
  <c r="B85" i="14"/>
  <c r="J84" i="14"/>
  <c r="B84" i="14"/>
  <c r="J83" i="14"/>
  <c r="B83" i="14"/>
  <c r="J82" i="14"/>
  <c r="B82" i="14"/>
  <c r="J81" i="14"/>
  <c r="B81" i="14"/>
  <c r="J80" i="14"/>
  <c r="B80" i="14"/>
  <c r="J79" i="14"/>
  <c r="B79" i="14"/>
  <c r="J78" i="14"/>
  <c r="B78" i="14"/>
  <c r="J77" i="14"/>
  <c r="B77" i="14"/>
  <c r="B12" i="14"/>
  <c r="B75" i="14"/>
  <c r="B65" i="14" l="1"/>
  <c r="B66" i="14"/>
  <c r="B67" i="14"/>
  <c r="B68" i="14"/>
  <c r="B69" i="14"/>
  <c r="B70" i="14"/>
  <c r="B71" i="14"/>
  <c r="B72" i="14"/>
  <c r="B73" i="14"/>
  <c r="B74" i="14"/>
  <c r="B64" i="14"/>
  <c r="J17" i="14"/>
  <c r="J18" i="14"/>
  <c r="J19" i="14"/>
  <c r="J20" i="14"/>
  <c r="G20" i="14" s="1"/>
  <c r="B17" i="14" l="1"/>
  <c r="B18" i="14"/>
  <c r="B19" i="14"/>
  <c r="B20" i="14"/>
  <c r="B21" i="14"/>
  <c r="B22" i="14"/>
  <c r="B23" i="14"/>
  <c r="J15" i="14" l="1"/>
  <c r="J16" i="14"/>
  <c r="H12" i="14" l="1"/>
  <c r="G12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49" i="14"/>
  <c r="J48" i="14"/>
  <c r="J47" i="14"/>
  <c r="J46" i="14"/>
  <c r="J45" i="14"/>
  <c r="J44" i="14"/>
  <c r="J43" i="14"/>
  <c r="J42" i="14"/>
  <c r="J41" i="14"/>
  <c r="J40" i="14"/>
  <c r="J39" i="14"/>
  <c r="J36" i="14"/>
  <c r="J35" i="14"/>
  <c r="J34" i="14"/>
  <c r="J33" i="14"/>
  <c r="J32" i="14"/>
  <c r="J31" i="14"/>
  <c r="J30" i="14"/>
  <c r="J29" i="14"/>
  <c r="J28" i="14"/>
  <c r="J27" i="14"/>
  <c r="J26" i="14"/>
  <c r="G13" i="14" l="1"/>
  <c r="H13" i="14"/>
  <c r="A13" i="14"/>
  <c r="A14" i="14" s="1"/>
  <c r="A15" i="14" s="1"/>
  <c r="A16" i="14" s="1"/>
  <c r="B62" i="14"/>
  <c r="B61" i="14"/>
  <c r="B60" i="14"/>
  <c r="B59" i="14"/>
  <c r="B58" i="14"/>
  <c r="B57" i="14"/>
  <c r="B56" i="14"/>
  <c r="B55" i="14"/>
  <c r="B54" i="14"/>
  <c r="B53" i="14"/>
  <c r="B52" i="14"/>
  <c r="B51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16" i="14"/>
  <c r="B15" i="14"/>
  <c r="B14" i="14"/>
  <c r="B13" i="14"/>
  <c r="I8" i="14"/>
  <c r="H14" i="14" l="1"/>
  <c r="G14" i="14"/>
  <c r="E116" i="14"/>
  <c r="A26" i="14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17" i="14"/>
  <c r="A18" i="14" s="1"/>
  <c r="A19" i="14" s="1"/>
  <c r="A20" i="14" s="1"/>
  <c r="A21" i="14" s="1"/>
  <c r="A22" i="14" s="1"/>
  <c r="A23" i="14" s="1"/>
  <c r="F12" i="14" l="1"/>
  <c r="I12" i="14"/>
  <c r="I13" i="14" l="1"/>
  <c r="F13" i="14"/>
  <c r="H15" i="14" l="1"/>
  <c r="G15" i="14"/>
  <c r="F14" i="14"/>
  <c r="I14" i="14"/>
  <c r="H16" i="14" l="1"/>
  <c r="G16" i="14"/>
  <c r="I15" i="14"/>
  <c r="F15" i="14"/>
  <c r="H17" i="14" l="1"/>
  <c r="G17" i="14"/>
  <c r="F16" i="14"/>
  <c r="I16" i="14"/>
  <c r="F17" i="14" l="1"/>
  <c r="G19" i="14"/>
  <c r="H19" i="14"/>
  <c r="I17" i="14"/>
  <c r="H18" i="14"/>
  <c r="G18" i="14"/>
  <c r="I18" i="14" l="1"/>
  <c r="F18" i="14"/>
  <c r="H20" i="14"/>
  <c r="F20" i="14" s="1"/>
  <c r="I19" i="14"/>
  <c r="F19" i="14"/>
  <c r="I20" i="14" l="1"/>
  <c r="D22" i="14"/>
  <c r="D23" i="14" l="1"/>
  <c r="G22" i="14"/>
  <c r="H22" i="14"/>
  <c r="I21" i="14"/>
  <c r="D25" i="14" l="1"/>
  <c r="G23" i="14"/>
  <c r="H23" i="14"/>
  <c r="F22" i="14"/>
  <c r="I22" i="14"/>
  <c r="G24" i="14"/>
  <c r="H24" i="14"/>
  <c r="D26" i="14" l="1"/>
  <c r="F23" i="14"/>
  <c r="F24" i="14" s="1"/>
  <c r="I23" i="14"/>
  <c r="I24" i="14" s="1"/>
  <c r="G25" i="14"/>
  <c r="H25" i="14"/>
  <c r="G26" i="14" l="1"/>
  <c r="D27" i="14"/>
  <c r="H26" i="14"/>
  <c r="I25" i="14"/>
  <c r="F25" i="14"/>
  <c r="G27" i="14" l="1"/>
  <c r="H27" i="14"/>
  <c r="D28" i="14"/>
  <c r="F26" i="14"/>
  <c r="I26" i="14"/>
  <c r="H28" i="14" l="1"/>
  <c r="G28" i="14"/>
  <c r="D29" i="14"/>
  <c r="I27" i="14"/>
  <c r="F27" i="14"/>
  <c r="G29" i="14" l="1"/>
  <c r="H29" i="14"/>
  <c r="D30" i="14"/>
  <c r="I28" i="14"/>
  <c r="F28" i="14"/>
  <c r="D31" i="14" l="1"/>
  <c r="H30" i="14"/>
  <c r="G30" i="14"/>
  <c r="I29" i="14"/>
  <c r="F29" i="14"/>
  <c r="I30" i="14" l="1"/>
  <c r="F30" i="14"/>
  <c r="H31" i="14"/>
  <c r="D32" i="14"/>
  <c r="G31" i="14"/>
  <c r="I31" i="14" l="1"/>
  <c r="F31" i="14"/>
  <c r="D33" i="14"/>
  <c r="G32" i="14"/>
  <c r="H32" i="14"/>
  <c r="I32" i="14" l="1"/>
  <c r="F32" i="14"/>
  <c r="D34" i="14"/>
  <c r="G33" i="14"/>
  <c r="H33" i="14"/>
  <c r="I33" i="14" l="1"/>
  <c r="F33" i="14"/>
  <c r="D35" i="14"/>
  <c r="H34" i="14"/>
  <c r="G34" i="14"/>
  <c r="D36" i="14" l="1"/>
  <c r="D38" i="14" s="1"/>
  <c r="G35" i="14"/>
  <c r="H35" i="14"/>
  <c r="F34" i="14"/>
  <c r="I34" i="14"/>
  <c r="D39" i="14" l="1"/>
  <c r="D40" i="14" s="1"/>
  <c r="D41" i="14" s="1"/>
  <c r="D42" i="14" s="1"/>
  <c r="D43" i="14" s="1"/>
  <c r="D44" i="14" s="1"/>
  <c r="D45" i="14" s="1"/>
  <c r="D46" i="14" s="1"/>
  <c r="D47" i="14" s="1"/>
  <c r="D48" i="14" s="1"/>
  <c r="D49" i="14" s="1"/>
  <c r="D51" i="14" s="1"/>
  <c r="I35" i="14"/>
  <c r="F35" i="14"/>
  <c r="H36" i="14"/>
  <c r="H37" i="14" s="1"/>
  <c r="G36" i="14"/>
  <c r="G37" i="14" s="1"/>
  <c r="I36" i="14" l="1"/>
  <c r="I37" i="14" s="1"/>
  <c r="F36" i="14"/>
  <c r="F37" i="14" s="1"/>
  <c r="G38" i="14"/>
  <c r="H38" i="14"/>
  <c r="I38" i="14" l="1"/>
  <c r="F38" i="14"/>
  <c r="G39" i="14"/>
  <c r="H39" i="14"/>
  <c r="F39" i="14" l="1"/>
  <c r="I39" i="14"/>
  <c r="G40" i="14"/>
  <c r="H40" i="14"/>
  <c r="I40" i="14" l="1"/>
  <c r="F40" i="14"/>
  <c r="G41" i="14"/>
  <c r="H41" i="14"/>
  <c r="G42" i="14" l="1"/>
  <c r="H42" i="14"/>
  <c r="F41" i="14"/>
  <c r="I41" i="14"/>
  <c r="H43" i="14" l="1"/>
  <c r="G43" i="14"/>
  <c r="I42" i="14"/>
  <c r="F42" i="14"/>
  <c r="G44" i="14" l="1"/>
  <c r="H44" i="14"/>
  <c r="F43" i="14"/>
  <c r="I43" i="14"/>
  <c r="H45" i="14" l="1"/>
  <c r="G45" i="14"/>
  <c r="F44" i="14"/>
  <c r="I44" i="14"/>
  <c r="G46" i="14" l="1"/>
  <c r="H46" i="14"/>
  <c r="I45" i="14"/>
  <c r="F45" i="14"/>
  <c r="I46" i="14" l="1"/>
  <c r="F46" i="14"/>
  <c r="H47" i="14"/>
  <c r="G47" i="14"/>
  <c r="I47" i="14" l="1"/>
  <c r="F47" i="14"/>
  <c r="G48" i="14"/>
  <c r="H48" i="14"/>
  <c r="G49" i="14" l="1"/>
  <c r="G50" i="14" s="1"/>
  <c r="H49" i="14"/>
  <c r="H50" i="14" s="1"/>
  <c r="F48" i="14"/>
  <c r="I48" i="14"/>
  <c r="G51" i="14" l="1"/>
  <c r="H51" i="14"/>
  <c r="D52" i="14"/>
  <c r="I49" i="14"/>
  <c r="I50" i="14" s="1"/>
  <c r="F49" i="14"/>
  <c r="F50" i="14" s="1"/>
  <c r="D53" i="14" l="1"/>
  <c r="G52" i="14"/>
  <c r="H52" i="14"/>
  <c r="F51" i="14"/>
  <c r="I51" i="14"/>
  <c r="F52" i="14" l="1"/>
  <c r="I52" i="14"/>
  <c r="G53" i="14"/>
  <c r="H53" i="14"/>
  <c r="D54" i="14"/>
  <c r="H54" i="14" l="1"/>
  <c r="D55" i="14"/>
  <c r="G54" i="14"/>
  <c r="I53" i="14"/>
  <c r="F53" i="14"/>
  <c r="F54" i="14" l="1"/>
  <c r="I54" i="14"/>
  <c r="G55" i="14"/>
  <c r="D56" i="14"/>
  <c r="H55" i="14"/>
  <c r="G56" i="14" l="1"/>
  <c r="H56" i="14"/>
  <c r="D57" i="14"/>
  <c r="I55" i="14"/>
  <c r="F55" i="14"/>
  <c r="D58" i="14" l="1"/>
  <c r="H57" i="14"/>
  <c r="G57" i="14"/>
  <c r="F56" i="14"/>
  <c r="I56" i="14"/>
  <c r="I57" i="14" l="1"/>
  <c r="F57" i="14"/>
  <c r="H58" i="14"/>
  <c r="G58" i="14"/>
  <c r="D59" i="14"/>
  <c r="H59" i="14" l="1"/>
  <c r="D60" i="14"/>
  <c r="G59" i="14"/>
  <c r="F58" i="14"/>
  <c r="I58" i="14"/>
  <c r="H60" i="14" l="1"/>
  <c r="D61" i="14"/>
  <c r="G60" i="14"/>
  <c r="F59" i="14"/>
  <c r="I59" i="14"/>
  <c r="F60" i="14" l="1"/>
  <c r="I60" i="14"/>
  <c r="D62" i="14"/>
  <c r="H61" i="14"/>
  <c r="G61" i="14"/>
  <c r="I61" i="14" l="1"/>
  <c r="F61" i="14"/>
  <c r="D64" i="14"/>
  <c r="H62" i="14"/>
  <c r="H63" i="14" s="1"/>
  <c r="G62" i="14"/>
  <c r="G63" i="14" s="1"/>
  <c r="H64" i="14" l="1"/>
  <c r="G64" i="14"/>
  <c r="I62" i="14"/>
  <c r="I63" i="14" s="1"/>
  <c r="F62" i="14"/>
  <c r="F63" i="14" s="1"/>
  <c r="D65" i="14"/>
  <c r="H65" i="14" l="1"/>
  <c r="G65" i="14"/>
  <c r="F64" i="14"/>
  <c r="D66" i="14"/>
  <c r="I64" i="14"/>
  <c r="H66" i="14" l="1"/>
  <c r="G66" i="14"/>
  <c r="I65" i="14"/>
  <c r="F65" i="14"/>
  <c r="D67" i="14"/>
  <c r="H67" i="14" l="1"/>
  <c r="G67" i="14"/>
  <c r="I66" i="14"/>
  <c r="F66" i="14"/>
  <c r="D68" i="14"/>
  <c r="H68" i="14" l="1"/>
  <c r="G68" i="14"/>
  <c r="I67" i="14"/>
  <c r="F67" i="14"/>
  <c r="D69" i="14"/>
  <c r="H69" i="14" l="1"/>
  <c r="G69" i="14"/>
  <c r="I68" i="14"/>
  <c r="F68" i="14"/>
  <c r="D70" i="14"/>
  <c r="H70" i="14" l="1"/>
  <c r="G70" i="14"/>
  <c r="I69" i="14"/>
  <c r="F69" i="14"/>
  <c r="D71" i="14"/>
  <c r="G71" i="14" l="1"/>
  <c r="H71" i="14"/>
  <c r="D72" i="14"/>
  <c r="F70" i="14"/>
  <c r="I70" i="14"/>
  <c r="G72" i="14" l="1"/>
  <c r="H72" i="14"/>
  <c r="I71" i="14"/>
  <c r="F71" i="14"/>
  <c r="D73" i="14"/>
  <c r="G73" i="14" l="1"/>
  <c r="H73" i="14"/>
  <c r="D74" i="14"/>
  <c r="F72" i="14"/>
  <c r="I72" i="14"/>
  <c r="G74" i="14" l="1"/>
  <c r="H74" i="14"/>
  <c r="F73" i="14"/>
  <c r="I73" i="14"/>
  <c r="D75" i="14"/>
  <c r="H75" i="14" l="1"/>
  <c r="H76" i="14" s="1"/>
  <c r="G75" i="14"/>
  <c r="G76" i="14" s="1"/>
  <c r="D77" i="14"/>
  <c r="F74" i="14"/>
  <c r="I74" i="14"/>
  <c r="D78" i="14" l="1"/>
  <c r="G77" i="14"/>
  <c r="H77" i="14"/>
  <c r="F75" i="14"/>
  <c r="F76" i="14" s="1"/>
  <c r="I75" i="14"/>
  <c r="I76" i="14" s="1"/>
  <c r="F77" i="14" l="1"/>
  <c r="I77" i="14"/>
  <c r="D79" i="14"/>
  <c r="G78" i="14"/>
  <c r="H78" i="14"/>
  <c r="F78" i="14" l="1"/>
  <c r="I78" i="14"/>
  <c r="D80" i="14"/>
  <c r="G79" i="14"/>
  <c r="H79" i="14"/>
  <c r="I79" i="14" l="1"/>
  <c r="F79" i="14"/>
  <c r="G80" i="14"/>
  <c r="D81" i="14"/>
  <c r="H80" i="14"/>
  <c r="I80" i="14" l="1"/>
  <c r="F80" i="14"/>
  <c r="H81" i="14"/>
  <c r="G81" i="14"/>
  <c r="D82" i="14"/>
  <c r="H82" i="14" l="1"/>
  <c r="D83" i="14"/>
  <c r="G82" i="14"/>
  <c r="F81" i="14"/>
  <c r="I81" i="14"/>
  <c r="I82" i="14" l="1"/>
  <c r="F82" i="14"/>
  <c r="H83" i="14"/>
  <c r="G83" i="14"/>
  <c r="D84" i="14"/>
  <c r="F83" i="14" l="1"/>
  <c r="I83" i="14"/>
  <c r="G84" i="14"/>
  <c r="H84" i="14"/>
  <c r="D85" i="14"/>
  <c r="D86" i="14" l="1"/>
  <c r="G85" i="14"/>
  <c r="H85" i="14"/>
  <c r="I84" i="14"/>
  <c r="F84" i="14"/>
  <c r="I85" i="14" l="1"/>
  <c r="F85" i="14"/>
  <c r="D87" i="14"/>
  <c r="H86" i="14"/>
  <c r="G86" i="14"/>
  <c r="I86" i="14" l="1"/>
  <c r="F86" i="14"/>
  <c r="D88" i="14"/>
  <c r="D90" i="14" s="1"/>
  <c r="H87" i="14"/>
  <c r="G87" i="14"/>
  <c r="H90" i="14" l="1"/>
  <c r="D91" i="14"/>
  <c r="G90" i="14"/>
  <c r="G88" i="14"/>
  <c r="G89" i="14" s="1"/>
  <c r="H88" i="14"/>
  <c r="H89" i="14" s="1"/>
  <c r="F87" i="14"/>
  <c r="I87" i="14"/>
  <c r="I90" i="14" l="1"/>
  <c r="F90" i="14"/>
  <c r="G91" i="14"/>
  <c r="D92" i="14"/>
  <c r="H91" i="14"/>
  <c r="F88" i="14"/>
  <c r="F89" i="14" s="1"/>
  <c r="I88" i="14"/>
  <c r="I89" i="14" s="1"/>
  <c r="G92" i="14" l="1"/>
  <c r="H92" i="14"/>
  <c r="D93" i="14"/>
  <c r="F91" i="14"/>
  <c r="I91" i="14"/>
  <c r="G93" i="14" l="1"/>
  <c r="H93" i="14"/>
  <c r="D94" i="14"/>
  <c r="F92" i="14"/>
  <c r="I92" i="14"/>
  <c r="G94" i="14" l="1"/>
  <c r="D95" i="14"/>
  <c r="H94" i="14"/>
  <c r="I93" i="14"/>
  <c r="F93" i="14"/>
  <c r="G95" i="14" l="1"/>
  <c r="D96" i="14"/>
  <c r="H95" i="14"/>
  <c r="F94" i="14"/>
  <c r="I94" i="14"/>
  <c r="G96" i="14" l="1"/>
  <c r="D97" i="14"/>
  <c r="H96" i="14"/>
  <c r="I95" i="14"/>
  <c r="F95" i="14"/>
  <c r="D98" i="14" l="1"/>
  <c r="G97" i="14"/>
  <c r="H97" i="14"/>
  <c r="F96" i="14"/>
  <c r="I96" i="14"/>
  <c r="F97" i="14" l="1"/>
  <c r="I97" i="14"/>
  <c r="H98" i="14"/>
  <c r="G98" i="14"/>
  <c r="D99" i="14"/>
  <c r="H99" i="14" l="1"/>
  <c r="D100" i="14"/>
  <c r="G99" i="14"/>
  <c r="I98" i="14"/>
  <c r="F98" i="14"/>
  <c r="H100" i="14" l="1"/>
  <c r="G100" i="14"/>
  <c r="D101" i="14"/>
  <c r="F99" i="14"/>
  <c r="I99" i="14"/>
  <c r="I100" i="14" l="1"/>
  <c r="F100" i="14"/>
  <c r="D103" i="14"/>
  <c r="H101" i="14"/>
  <c r="H102" i="14" s="1"/>
  <c r="G101" i="14"/>
  <c r="G102" i="14" s="1"/>
  <c r="F101" i="14" l="1"/>
  <c r="F102" i="14" s="1"/>
  <c r="I101" i="14"/>
  <c r="I102" i="14" s="1"/>
  <c r="H103" i="14"/>
  <c r="G103" i="14"/>
  <c r="D104" i="14"/>
  <c r="H104" i="14" l="1"/>
  <c r="G104" i="14"/>
  <c r="D105" i="14"/>
  <c r="F103" i="14"/>
  <c r="I103" i="14"/>
  <c r="I104" i="14" l="1"/>
  <c r="F104" i="14"/>
  <c r="H105" i="14"/>
  <c r="G105" i="14"/>
  <c r="D106" i="14"/>
  <c r="H106" i="14" l="1"/>
  <c r="D107" i="14"/>
  <c r="G106" i="14"/>
  <c r="F105" i="14"/>
  <c r="I105" i="14"/>
  <c r="H107" i="14" l="1"/>
  <c r="D108" i="14"/>
  <c r="G107" i="14"/>
  <c r="F106" i="14"/>
  <c r="I106" i="14"/>
  <c r="F107" i="14" l="1"/>
  <c r="I107" i="14"/>
  <c r="H108" i="14"/>
  <c r="G108" i="14"/>
  <c r="D109" i="14"/>
  <c r="F108" i="14" l="1"/>
  <c r="I108" i="14"/>
  <c r="H109" i="14"/>
  <c r="D110" i="14"/>
  <c r="G109" i="14"/>
  <c r="F109" i="14" l="1"/>
  <c r="I109" i="14"/>
  <c r="H110" i="14"/>
  <c r="G110" i="14"/>
  <c r="D111" i="14"/>
  <c r="H111" i="14" l="1"/>
  <c r="G111" i="14"/>
  <c r="D112" i="14"/>
  <c r="F110" i="14"/>
  <c r="I110" i="14"/>
  <c r="F111" i="14" l="1"/>
  <c r="I111" i="14"/>
  <c r="H112" i="14"/>
  <c r="G112" i="14"/>
  <c r="D113" i="14"/>
  <c r="H113" i="14" l="1"/>
  <c r="G113" i="14"/>
  <c r="D114" i="14"/>
  <c r="D116" i="14" s="1"/>
  <c r="I112" i="14"/>
  <c r="F112" i="14"/>
  <c r="F113" i="14" l="1"/>
  <c r="I113" i="14"/>
  <c r="H114" i="14"/>
  <c r="G114" i="14"/>
  <c r="G115" i="14" s="1"/>
  <c r="G116" i="14" s="1"/>
  <c r="G6" i="14" s="1"/>
  <c r="H115" i="14" l="1"/>
  <c r="F114" i="14"/>
  <c r="F115" i="14" s="1"/>
  <c r="F116" i="14" s="1"/>
  <c r="F117" i="14" s="1"/>
  <c r="I114" i="14"/>
  <c r="I115" i="14" s="1"/>
  <c r="H116" i="14" l="1"/>
  <c r="G7" i="14" s="1"/>
  <c r="I116" i="14"/>
  <c r="G8" i="14" l="1"/>
</calcChain>
</file>

<file path=xl/sharedStrings.xml><?xml version="1.0" encoding="utf-8"?>
<sst xmlns="http://schemas.openxmlformats.org/spreadsheetml/2006/main" count="30" uniqueCount="29">
  <si>
    <t xml:space="preserve">Data spłaty </t>
  </si>
  <si>
    <t>Oprocentowanie</t>
  </si>
  <si>
    <t>WIBOR 1M</t>
  </si>
  <si>
    <t>Marża</t>
  </si>
  <si>
    <t>Suma końcowa</t>
  </si>
  <si>
    <t>Rok</t>
  </si>
  <si>
    <t>Lp.</t>
  </si>
  <si>
    <t>Okres</t>
  </si>
  <si>
    <t>Koszt kredytu</t>
  </si>
  <si>
    <t>Miesięcy</t>
  </si>
  <si>
    <t>Kapitał do spłaty</t>
  </si>
  <si>
    <t>Rata kapitałowa</t>
  </si>
  <si>
    <t>Odsetki</t>
  </si>
  <si>
    <t>Rata kapitałowo-odsetkowa</t>
  </si>
  <si>
    <t>Wibor 1M</t>
  </si>
  <si>
    <t>Razem</t>
  </si>
  <si>
    <t>2023 Suma</t>
  </si>
  <si>
    <t>2024 Suma</t>
  </si>
  <si>
    <t>Kwota kredytu</t>
  </si>
  <si>
    <t>Data uruchomienia</t>
  </si>
  <si>
    <t>2025 Suma</t>
  </si>
  <si>
    <t>2026 Suma</t>
  </si>
  <si>
    <t>2027 Suma</t>
  </si>
  <si>
    <t>2028 Suma</t>
  </si>
  <si>
    <t>2029 Suma</t>
  </si>
  <si>
    <t>2030 Suma</t>
  </si>
  <si>
    <t>2031 Suma</t>
  </si>
  <si>
    <t xml:space="preserve">Oszacowanie wartości postępowania na kredyt bankowy na pokrycie deficytu budżetu powiatu 
w 2024 r. </t>
  </si>
  <si>
    <t>Pruszków, dn. 29.07.2024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</si>
</sst>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51">
    <xf numFmtId="0" fontId="0" fillId="0" borderId="0" xfId="0"/>
    <xf numFmtId="4" fontId="0" fillId="0" borderId="0" xfId="0" applyNumberFormat="1"/>
    <xf numFmtId="0" fontId="0" fillId="0" borderId="10" xfId="0" applyFill="1" applyBorder="1"/>
    <xf numFmtId="14" fontId="0" fillId="0" borderId="10" xfId="0" applyNumberFormat="1" applyBorder="1"/>
    <xf numFmtId="4" fontId="0" fillId="0" borderId="10" xfId="0" applyNumberFormat="1" applyBorder="1"/>
    <xf numFmtId="4" fontId="0" fillId="0" borderId="10" xfId="0" applyNumberFormat="1" applyFill="1" applyBorder="1"/>
    <xf numFmtId="4" fontId="0" fillId="12" borderId="10" xfId="0" applyNumberFormat="1" applyFill="1" applyBorder="1"/>
    <xf numFmtId="0" fontId="0" fillId="0" borderId="10" xfId="0" applyBorder="1"/>
    <xf numFmtId="0" fontId="0" fillId="0" borderId="0" xfId="0" applyAlignment="1">
      <alignment horizontal="left"/>
    </xf>
    <xf numFmtId="0" fontId="0" fillId="0" borderId="0" xfId="0" applyBorder="1"/>
    <xf numFmtId="4" fontId="0" fillId="0" borderId="0" xfId="0" applyNumberFormat="1" applyBorder="1"/>
    <xf numFmtId="4" fontId="0" fillId="14" borderId="0" xfId="0" applyNumberFormat="1" applyFill="1" applyBorder="1"/>
    <xf numFmtId="4" fontId="16" fillId="0" borderId="0" xfId="0" applyNumberFormat="1" applyFont="1"/>
    <xf numFmtId="10" fontId="17" fillId="0" borderId="0" xfId="16" applyNumberFormat="1" applyFont="1"/>
    <xf numFmtId="4" fontId="0" fillId="15" borderId="10" xfId="0" applyNumberFormat="1" applyFill="1" applyBorder="1"/>
    <xf numFmtId="0" fontId="0" fillId="15" borderId="0" xfId="0" applyFill="1"/>
    <xf numFmtId="0" fontId="19" fillId="0" borderId="10" xfId="0" applyFont="1" applyBorder="1"/>
    <xf numFmtId="4" fontId="0" fillId="13" borderId="10" xfId="0" applyNumberFormat="1" applyFill="1" applyBorder="1"/>
    <xf numFmtId="10" fontId="0" fillId="13" borderId="10" xfId="0" applyNumberFormat="1" applyFill="1" applyBorder="1"/>
    <xf numFmtId="4" fontId="15" fillId="12" borderId="10" xfId="0" applyNumberFormat="1" applyFont="1" applyFill="1" applyBorder="1" applyAlignment="1">
      <alignment horizontal="center"/>
    </xf>
    <xf numFmtId="4" fontId="19" fillId="12" borderId="10" xfId="0" applyNumberFormat="1" applyFont="1" applyFill="1" applyBorder="1"/>
    <xf numFmtId="4" fontId="19" fillId="12" borderId="10" xfId="0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/>
    <xf numFmtId="4" fontId="19" fillId="0" borderId="10" xfId="0" applyNumberFormat="1" applyFont="1" applyBorder="1"/>
    <xf numFmtId="10" fontId="16" fillId="0" borderId="10" xfId="16" applyNumberFormat="1" applyFont="1" applyBorder="1"/>
    <xf numFmtId="0" fontId="16" fillId="0" borderId="10" xfId="0" applyFont="1" applyBorder="1"/>
    <xf numFmtId="0" fontId="0" fillId="0" borderId="11" xfId="0" applyBorder="1"/>
    <xf numFmtId="0" fontId="19" fillId="0" borderId="11" xfId="0" applyFont="1" applyBorder="1"/>
    <xf numFmtId="4" fontId="0" fillId="0" borderId="11" xfId="0" applyNumberFormat="1" applyBorder="1"/>
    <xf numFmtId="4" fontId="18" fillId="0" borderId="11" xfId="0" applyNumberFormat="1" applyFont="1" applyBorder="1"/>
    <xf numFmtId="10" fontId="17" fillId="0" borderId="11" xfId="16" applyNumberFormat="1" applyFont="1" applyBorder="1"/>
    <xf numFmtId="3" fontId="19" fillId="0" borderId="10" xfId="0" applyNumberFormat="1" applyFont="1" applyBorder="1"/>
    <xf numFmtId="0" fontId="1" fillId="0" borderId="0" xfId="0" applyFont="1" applyAlignment="1">
      <alignment horizontal="right" vertical="top"/>
    </xf>
    <xf numFmtId="14" fontId="0" fillId="0" borderId="10" xfId="0" applyNumberFormat="1" applyFill="1" applyBorder="1"/>
    <xf numFmtId="10" fontId="0" fillId="0" borderId="0" xfId="0" applyNumberFormat="1" applyFill="1"/>
    <xf numFmtId="14" fontId="19" fillId="0" borderId="10" xfId="0" applyNumberFormat="1" applyFont="1" applyFill="1" applyBorder="1"/>
    <xf numFmtId="4" fontId="15" fillId="0" borderId="11" xfId="0" applyNumberFormat="1" applyFont="1" applyFill="1" applyBorder="1" applyAlignment="1">
      <alignment horizontal="center"/>
    </xf>
    <xf numFmtId="10" fontId="16" fillId="0" borderId="0" xfId="0" applyNumberFormat="1" applyFont="1" applyFill="1"/>
    <xf numFmtId="0" fontId="0" fillId="0" borderId="0" xfId="0" applyFill="1"/>
    <xf numFmtId="10" fontId="1" fillId="12" borderId="10" xfId="16" applyNumberFormat="1" applyFont="1" applyFill="1" applyBorder="1"/>
    <xf numFmtId="0" fontId="1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4" fontId="20" fillId="12" borderId="1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19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3" xfId="0" applyFont="1" applyBorder="1" applyAlignment="1">
      <alignment horizont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Procentowy" xfId="16" builtinId="5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21"/>
  <sheetViews>
    <sheetView tabSelected="1" view="pageBreakPreview" zoomScale="145" zoomScaleNormal="100" zoomScaleSheetLayoutView="145" workbookViewId="0">
      <selection activeCell="C21" sqref="C21"/>
    </sheetView>
  </sheetViews>
  <sheetFormatPr defaultRowHeight="12.75" outlineLevelRow="2" x14ac:dyDescent="0.2"/>
  <cols>
    <col min="1" max="2" width="5.28515625" customWidth="1"/>
    <col min="3" max="3" width="12.85546875" bestFit="1" customWidth="1"/>
    <col min="4" max="4" width="14.140625" customWidth="1"/>
    <col min="5" max="5" width="13.28515625" bestFit="1" customWidth="1"/>
    <col min="6" max="6" width="14.7109375" customWidth="1"/>
    <col min="7" max="7" width="13.28515625" customWidth="1"/>
    <col min="8" max="8" width="13.140625" customWidth="1"/>
    <col min="9" max="9" width="14.140625" customWidth="1"/>
    <col min="10" max="10" width="12.7109375" bestFit="1" customWidth="1"/>
    <col min="11" max="13" width="9.140625" style="40"/>
  </cols>
  <sheetData>
    <row r="3" spans="1:10" ht="30" customHeight="1" x14ac:dyDescent="0.2">
      <c r="I3" s="34" t="s">
        <v>28</v>
      </c>
    </row>
    <row r="4" spans="1:10" ht="30.75" customHeight="1" x14ac:dyDescent="0.2">
      <c r="A4" s="45" t="s">
        <v>27</v>
      </c>
      <c r="B4" s="45"/>
      <c r="C4" s="45"/>
      <c r="D4" s="45"/>
      <c r="E4" s="45"/>
      <c r="F4" s="45"/>
      <c r="G4" s="45"/>
      <c r="H4" s="45"/>
      <c r="I4" s="45"/>
    </row>
    <row r="5" spans="1:10" x14ac:dyDescent="0.2">
      <c r="G5" s="16" t="s">
        <v>8</v>
      </c>
      <c r="H5" s="16"/>
      <c r="I5" s="25" t="s">
        <v>1</v>
      </c>
    </row>
    <row r="6" spans="1:10" ht="15" x14ac:dyDescent="0.2">
      <c r="A6" s="46" t="s">
        <v>18</v>
      </c>
      <c r="B6" s="47"/>
      <c r="C6" s="48"/>
      <c r="D6" s="44">
        <v>40000000</v>
      </c>
      <c r="E6" s="44"/>
      <c r="F6" s="17" t="s">
        <v>14</v>
      </c>
      <c r="G6" s="4">
        <f>G116</f>
        <v>0</v>
      </c>
      <c r="H6" s="7"/>
      <c r="I6" s="18">
        <v>0</v>
      </c>
      <c r="J6" s="1"/>
    </row>
    <row r="7" spans="1:10" x14ac:dyDescent="0.2">
      <c r="A7" s="46" t="s">
        <v>7</v>
      </c>
      <c r="B7" s="49"/>
      <c r="C7" s="50"/>
      <c r="D7" s="33">
        <v>87</v>
      </c>
      <c r="E7" s="21" t="s">
        <v>9</v>
      </c>
      <c r="F7" s="20" t="s">
        <v>3</v>
      </c>
      <c r="G7" s="4">
        <f>H116</f>
        <v>0</v>
      </c>
      <c r="H7" s="7"/>
      <c r="I7" s="41">
        <v>0</v>
      </c>
      <c r="J7" s="1"/>
    </row>
    <row r="8" spans="1:10" ht="18" x14ac:dyDescent="0.25">
      <c r="A8" s="46" t="s">
        <v>19</v>
      </c>
      <c r="B8" s="49"/>
      <c r="C8" s="50"/>
      <c r="D8" s="3"/>
      <c r="E8" s="19"/>
      <c r="F8" s="4" t="s">
        <v>15</v>
      </c>
      <c r="G8" s="4">
        <f>F116</f>
        <v>0</v>
      </c>
      <c r="H8" s="26"/>
      <c r="I8" s="26">
        <f>SUM(I6:I7)</f>
        <v>0</v>
      </c>
      <c r="J8" s="1"/>
    </row>
    <row r="9" spans="1:10" ht="10.5" customHeight="1" x14ac:dyDescent="0.25">
      <c r="A9" s="28"/>
      <c r="B9" s="28"/>
      <c r="C9" s="29"/>
      <c r="D9" s="30"/>
      <c r="E9" s="38"/>
      <c r="F9" s="31"/>
      <c r="G9" s="30"/>
      <c r="H9" s="28"/>
      <c r="I9" s="32"/>
      <c r="J9" s="1"/>
    </row>
    <row r="10" spans="1:10" ht="23.25" customHeight="1" x14ac:dyDescent="0.2">
      <c r="A10" s="22" t="s">
        <v>6</v>
      </c>
      <c r="B10" s="22" t="s">
        <v>5</v>
      </c>
      <c r="C10" s="22" t="s">
        <v>0</v>
      </c>
      <c r="D10" s="23" t="s">
        <v>10</v>
      </c>
      <c r="E10" s="23" t="s">
        <v>11</v>
      </c>
      <c r="F10" s="23" t="s">
        <v>12</v>
      </c>
      <c r="G10" s="23" t="s">
        <v>2</v>
      </c>
      <c r="H10" s="23" t="s">
        <v>3</v>
      </c>
      <c r="I10" s="23" t="s">
        <v>13</v>
      </c>
      <c r="J10" s="1"/>
    </row>
    <row r="11" spans="1:10" outlineLevel="2" x14ac:dyDescent="0.2">
      <c r="A11" s="2"/>
      <c r="B11" s="27" t="s">
        <v>16</v>
      </c>
      <c r="C11" s="35"/>
      <c r="D11" s="5"/>
      <c r="E11" s="5"/>
      <c r="F11" s="5"/>
      <c r="G11" s="5"/>
      <c r="H11" s="5"/>
      <c r="I11" s="5"/>
      <c r="J11" s="1"/>
    </row>
    <row r="12" spans="1:10" outlineLevel="2" x14ac:dyDescent="0.2">
      <c r="A12" s="2">
        <v>1</v>
      </c>
      <c r="B12" s="7">
        <f>YEAR(C12)</f>
        <v>2024</v>
      </c>
      <c r="C12" s="35">
        <v>45322</v>
      </c>
      <c r="D12" s="14">
        <v>0</v>
      </c>
      <c r="E12" s="5">
        <v>0</v>
      </c>
      <c r="F12" s="5">
        <f t="shared" ref="F12:F23" si="0">G12+H12</f>
        <v>0</v>
      </c>
      <c r="G12" s="6">
        <f>ROUND(D12*($I$6/366*J12),2)</f>
        <v>0</v>
      </c>
      <c r="H12" s="6">
        <f>ROUND(D12*($I$7/366*J12),2)</f>
        <v>0</v>
      </c>
      <c r="I12" s="4">
        <f t="shared" ref="I12:I23" si="1">SUM(E12+G12+H12)</f>
        <v>0</v>
      </c>
      <c r="J12" s="1">
        <v>31</v>
      </c>
    </row>
    <row r="13" spans="1:10" outlineLevel="2" x14ac:dyDescent="0.2">
      <c r="A13" s="2">
        <f t="shared" ref="A13:A23" si="2">A12+1</f>
        <v>2</v>
      </c>
      <c r="B13" s="7">
        <f t="shared" ref="B13:B55" si="3">YEAR(C13)</f>
        <v>2024</v>
      </c>
      <c r="C13" s="35">
        <v>45351</v>
      </c>
      <c r="D13" s="4">
        <v>0</v>
      </c>
      <c r="E13" s="5">
        <v>0</v>
      </c>
      <c r="F13" s="5">
        <f t="shared" si="0"/>
        <v>0</v>
      </c>
      <c r="G13" s="6">
        <f t="shared" ref="G13:G23" si="4">ROUND(D13*($I$6/366*J13),2)</f>
        <v>0</v>
      </c>
      <c r="H13" s="6">
        <f t="shared" ref="H13:H23" si="5">ROUND(D13*($I$7/366*J13),2)</f>
        <v>0</v>
      </c>
      <c r="I13" s="4">
        <f>SUM(E13+G13+H13)</f>
        <v>0</v>
      </c>
      <c r="J13" s="1">
        <f>_xlfn.DAYS(C13,C12)</f>
        <v>29</v>
      </c>
    </row>
    <row r="14" spans="1:10" outlineLevel="2" x14ac:dyDescent="0.2">
      <c r="A14" s="2">
        <f t="shared" si="2"/>
        <v>3</v>
      </c>
      <c r="B14" s="7">
        <f t="shared" si="3"/>
        <v>2024</v>
      </c>
      <c r="C14" s="35">
        <v>45382</v>
      </c>
      <c r="D14" s="4">
        <v>0</v>
      </c>
      <c r="E14" s="5">
        <v>0</v>
      </c>
      <c r="F14" s="5">
        <f t="shared" si="0"/>
        <v>0</v>
      </c>
      <c r="G14" s="6">
        <f t="shared" si="4"/>
        <v>0</v>
      </c>
      <c r="H14" s="6">
        <f t="shared" si="5"/>
        <v>0</v>
      </c>
      <c r="I14" s="4">
        <f t="shared" si="1"/>
        <v>0</v>
      </c>
      <c r="J14" s="1">
        <f>_xlfn.DAYS(C14,C13)</f>
        <v>31</v>
      </c>
    </row>
    <row r="15" spans="1:10" outlineLevel="2" x14ac:dyDescent="0.2">
      <c r="A15" s="2">
        <f t="shared" si="2"/>
        <v>4</v>
      </c>
      <c r="B15" s="7">
        <f t="shared" si="3"/>
        <v>2024</v>
      </c>
      <c r="C15" s="35">
        <v>45412</v>
      </c>
      <c r="D15" s="4">
        <v>0</v>
      </c>
      <c r="E15" s="5">
        <v>0</v>
      </c>
      <c r="F15" s="5">
        <f t="shared" si="0"/>
        <v>0</v>
      </c>
      <c r="G15" s="6">
        <f t="shared" si="4"/>
        <v>0</v>
      </c>
      <c r="H15" s="6">
        <f t="shared" si="5"/>
        <v>0</v>
      </c>
      <c r="I15" s="4">
        <f t="shared" si="1"/>
        <v>0</v>
      </c>
      <c r="J15" s="1">
        <f>_xlfn.DAYS(C15,C14)</f>
        <v>30</v>
      </c>
    </row>
    <row r="16" spans="1:10" outlineLevel="2" x14ac:dyDescent="0.2">
      <c r="A16" s="2">
        <f t="shared" si="2"/>
        <v>5</v>
      </c>
      <c r="B16" s="7">
        <f t="shared" si="3"/>
        <v>2024</v>
      </c>
      <c r="C16" s="3">
        <v>45443</v>
      </c>
      <c r="D16" s="4">
        <v>0</v>
      </c>
      <c r="E16" s="5">
        <v>0</v>
      </c>
      <c r="F16" s="5">
        <f t="shared" si="0"/>
        <v>0</v>
      </c>
      <c r="G16" s="6">
        <f t="shared" si="4"/>
        <v>0</v>
      </c>
      <c r="H16" s="6">
        <f t="shared" si="5"/>
        <v>0</v>
      </c>
      <c r="I16" s="4">
        <f t="shared" si="1"/>
        <v>0</v>
      </c>
      <c r="J16" s="1">
        <f>_xlfn.DAYS(C16,C15)</f>
        <v>31</v>
      </c>
    </row>
    <row r="17" spans="1:13" outlineLevel="2" x14ac:dyDescent="0.2">
      <c r="A17" s="2">
        <f t="shared" si="2"/>
        <v>6</v>
      </c>
      <c r="B17" s="7">
        <f t="shared" si="3"/>
        <v>2024</v>
      </c>
      <c r="C17" s="3">
        <v>45473</v>
      </c>
      <c r="D17" s="4">
        <v>0</v>
      </c>
      <c r="E17" s="5">
        <v>0</v>
      </c>
      <c r="F17" s="5">
        <f t="shared" si="0"/>
        <v>0</v>
      </c>
      <c r="G17" s="6">
        <f t="shared" si="4"/>
        <v>0</v>
      </c>
      <c r="H17" s="6">
        <f t="shared" si="5"/>
        <v>0</v>
      </c>
      <c r="I17" s="4">
        <f t="shared" si="1"/>
        <v>0</v>
      </c>
      <c r="J17" s="1">
        <f t="shared" ref="J17:J20" si="6">_xlfn.DAYS(C17,C16)</f>
        <v>30</v>
      </c>
    </row>
    <row r="18" spans="1:13" outlineLevel="2" x14ac:dyDescent="0.2">
      <c r="A18" s="2">
        <f t="shared" si="2"/>
        <v>7</v>
      </c>
      <c r="B18" s="7">
        <f t="shared" si="3"/>
        <v>2024</v>
      </c>
      <c r="C18" s="3">
        <v>45504</v>
      </c>
      <c r="D18" s="4">
        <v>0</v>
      </c>
      <c r="E18" s="5">
        <v>0</v>
      </c>
      <c r="F18" s="5">
        <f t="shared" si="0"/>
        <v>0</v>
      </c>
      <c r="G18" s="6">
        <f t="shared" si="4"/>
        <v>0</v>
      </c>
      <c r="H18" s="6">
        <f t="shared" si="5"/>
        <v>0</v>
      </c>
      <c r="I18" s="4">
        <f t="shared" si="1"/>
        <v>0</v>
      </c>
      <c r="J18" s="1">
        <f t="shared" si="6"/>
        <v>31</v>
      </c>
    </row>
    <row r="19" spans="1:13" outlineLevel="2" x14ac:dyDescent="0.2">
      <c r="A19" s="2">
        <f t="shared" si="2"/>
        <v>8</v>
      </c>
      <c r="B19" s="7">
        <f t="shared" si="3"/>
        <v>2024</v>
      </c>
      <c r="C19" s="3">
        <v>45535</v>
      </c>
      <c r="D19" s="4">
        <v>0</v>
      </c>
      <c r="E19" s="5">
        <v>0</v>
      </c>
      <c r="F19" s="5">
        <f t="shared" si="0"/>
        <v>0</v>
      </c>
      <c r="G19" s="6">
        <f t="shared" si="4"/>
        <v>0</v>
      </c>
      <c r="H19" s="6">
        <f t="shared" si="5"/>
        <v>0</v>
      </c>
      <c r="I19" s="4">
        <f t="shared" si="1"/>
        <v>0</v>
      </c>
      <c r="J19" s="1">
        <f t="shared" si="6"/>
        <v>31</v>
      </c>
    </row>
    <row r="20" spans="1:13" outlineLevel="2" x14ac:dyDescent="0.2">
      <c r="A20" s="2">
        <f t="shared" si="2"/>
        <v>9</v>
      </c>
      <c r="B20" s="7">
        <f t="shared" si="3"/>
        <v>2024</v>
      </c>
      <c r="C20" s="3">
        <v>45565</v>
      </c>
      <c r="D20" s="4">
        <v>0</v>
      </c>
      <c r="E20" s="5">
        <v>0</v>
      </c>
      <c r="F20" s="5">
        <f>G20+H20</f>
        <v>0</v>
      </c>
      <c r="G20" s="6">
        <f>ROUND(D20*($I$6/366*J20),2)</f>
        <v>0</v>
      </c>
      <c r="H20" s="6">
        <f t="shared" si="5"/>
        <v>0</v>
      </c>
      <c r="I20" s="4">
        <f t="shared" si="1"/>
        <v>0</v>
      </c>
      <c r="J20" s="1">
        <f t="shared" si="6"/>
        <v>30</v>
      </c>
    </row>
    <row r="21" spans="1:13" outlineLevel="2" x14ac:dyDescent="0.2">
      <c r="A21" s="2">
        <f t="shared" si="2"/>
        <v>10</v>
      </c>
      <c r="B21" s="7">
        <f t="shared" si="3"/>
        <v>2024</v>
      </c>
      <c r="C21" s="3">
        <v>45596</v>
      </c>
      <c r="D21" s="4">
        <f>D6</f>
        <v>40000000</v>
      </c>
      <c r="E21" s="5">
        <v>0</v>
      </c>
      <c r="F21" s="5">
        <f>G21+H21</f>
        <v>0</v>
      </c>
      <c r="G21" s="6">
        <f>ROUND(D21*($I$6/366*J21),2)</f>
        <v>0</v>
      </c>
      <c r="H21" s="6">
        <f t="shared" si="5"/>
        <v>0</v>
      </c>
      <c r="I21" s="4">
        <f t="shared" si="1"/>
        <v>0</v>
      </c>
      <c r="J21" s="1">
        <v>17</v>
      </c>
    </row>
    <row r="22" spans="1:13" outlineLevel="2" x14ac:dyDescent="0.2">
      <c r="A22" s="2">
        <f t="shared" si="2"/>
        <v>11</v>
      </c>
      <c r="B22" s="7">
        <f t="shared" si="3"/>
        <v>2024</v>
      </c>
      <c r="C22" s="3">
        <v>45626</v>
      </c>
      <c r="D22" s="4">
        <f t="shared" ref="D22" si="7">D21-E21</f>
        <v>40000000</v>
      </c>
      <c r="E22" s="5">
        <v>0</v>
      </c>
      <c r="F22" s="5">
        <f t="shared" si="0"/>
        <v>0</v>
      </c>
      <c r="G22" s="6">
        <f t="shared" si="4"/>
        <v>0</v>
      </c>
      <c r="H22" s="6">
        <f t="shared" si="5"/>
        <v>0</v>
      </c>
      <c r="I22" s="4">
        <f t="shared" si="1"/>
        <v>0</v>
      </c>
      <c r="J22" s="1">
        <v>30</v>
      </c>
    </row>
    <row r="23" spans="1:13" outlineLevel="2" x14ac:dyDescent="0.2">
      <c r="A23" s="2">
        <f t="shared" si="2"/>
        <v>12</v>
      </c>
      <c r="B23" s="7">
        <f t="shared" si="3"/>
        <v>2024</v>
      </c>
      <c r="C23" s="3">
        <v>45657</v>
      </c>
      <c r="D23" s="4">
        <f>D22-E22</f>
        <v>40000000</v>
      </c>
      <c r="E23" s="5">
        <v>0</v>
      </c>
      <c r="F23" s="5">
        <f t="shared" si="0"/>
        <v>0</v>
      </c>
      <c r="G23" s="6">
        <f t="shared" si="4"/>
        <v>0</v>
      </c>
      <c r="H23" s="6">
        <f t="shared" si="5"/>
        <v>0</v>
      </c>
      <c r="I23" s="4">
        <f t="shared" si="1"/>
        <v>0</v>
      </c>
      <c r="J23" s="1">
        <f>_xlfn.DAYS(C23,C22)</f>
        <v>31</v>
      </c>
    </row>
    <row r="24" spans="1:13" outlineLevel="1" x14ac:dyDescent="0.2">
      <c r="A24" s="2"/>
      <c r="B24" s="27" t="s">
        <v>17</v>
      </c>
      <c r="C24" s="3"/>
      <c r="D24" s="4"/>
      <c r="E24" s="5">
        <f>SUBTOTAL(9,E12:E23)</f>
        <v>0</v>
      </c>
      <c r="F24" s="5">
        <f>SUBTOTAL(9,F12:F23)</f>
        <v>0</v>
      </c>
      <c r="G24" s="6">
        <f>SUBTOTAL(9,G12:G23)</f>
        <v>0</v>
      </c>
      <c r="H24" s="6">
        <f>SUBTOTAL(9,H12:H23)</f>
        <v>0</v>
      </c>
      <c r="I24" s="4">
        <f>SUBTOTAL(9,I12:I23)</f>
        <v>0</v>
      </c>
      <c r="J24" s="1"/>
    </row>
    <row r="25" spans="1:13" outlineLevel="2" x14ac:dyDescent="0.2">
      <c r="A25" s="2">
        <v>1</v>
      </c>
      <c r="B25" s="7">
        <f t="shared" si="3"/>
        <v>2025</v>
      </c>
      <c r="C25" s="35">
        <v>45688</v>
      </c>
      <c r="D25" s="14">
        <f>D23-E23</f>
        <v>40000000</v>
      </c>
      <c r="E25" s="5">
        <v>250000</v>
      </c>
      <c r="F25" s="5">
        <f t="shared" ref="F25:F36" si="8">G25+H25</f>
        <v>0</v>
      </c>
      <c r="G25" s="6">
        <f t="shared" ref="G25:G36" si="9">ROUND(D25*($I$6/365*J25),2)</f>
        <v>0</v>
      </c>
      <c r="H25" s="6">
        <f t="shared" ref="H25:H62" si="10">ROUND(D25*($I$7/365*J25),2)</f>
        <v>0</v>
      </c>
      <c r="I25" s="4">
        <f>SUM(E25+G25+H25)</f>
        <v>250000</v>
      </c>
      <c r="J25" s="1">
        <v>31</v>
      </c>
    </row>
    <row r="26" spans="1:13" outlineLevel="2" x14ac:dyDescent="0.2">
      <c r="A26" s="2">
        <f>A25+1</f>
        <v>2</v>
      </c>
      <c r="B26" s="7">
        <f t="shared" si="3"/>
        <v>2025</v>
      </c>
      <c r="C26" s="35">
        <v>45716</v>
      </c>
      <c r="D26" s="4">
        <f>D25-E25</f>
        <v>39750000</v>
      </c>
      <c r="E26" s="5">
        <v>250000</v>
      </c>
      <c r="F26" s="5">
        <f t="shared" si="8"/>
        <v>0</v>
      </c>
      <c r="G26" s="6">
        <f t="shared" si="9"/>
        <v>0</v>
      </c>
      <c r="H26" s="6">
        <f t="shared" si="10"/>
        <v>0</v>
      </c>
      <c r="I26" s="4">
        <f t="shared" ref="I26:I36" si="11">SUM(E26+G26+H26)</f>
        <v>250000</v>
      </c>
      <c r="J26" s="1">
        <f>_xlfn.DAYS(C26,C25)</f>
        <v>28</v>
      </c>
    </row>
    <row r="27" spans="1:13" s="15" customFormat="1" outlineLevel="2" x14ac:dyDescent="0.2">
      <c r="A27" s="2">
        <f t="shared" ref="A27:A36" si="12">A26+1</f>
        <v>3</v>
      </c>
      <c r="B27" s="7">
        <f t="shared" si="3"/>
        <v>2025</v>
      </c>
      <c r="C27" s="35">
        <v>45747</v>
      </c>
      <c r="D27" s="4">
        <f t="shared" ref="D27:D36" si="13">D26-E26</f>
        <v>39500000</v>
      </c>
      <c r="E27" s="5">
        <v>250000</v>
      </c>
      <c r="F27" s="5">
        <f t="shared" si="8"/>
        <v>0</v>
      </c>
      <c r="G27" s="6">
        <f t="shared" si="9"/>
        <v>0</v>
      </c>
      <c r="H27" s="6">
        <f t="shared" si="10"/>
        <v>0</v>
      </c>
      <c r="I27" s="4">
        <f t="shared" si="11"/>
        <v>250000</v>
      </c>
      <c r="J27" s="1">
        <f t="shared" ref="J27:J36" si="14">_xlfn.DAYS(C27,C26)</f>
        <v>31</v>
      </c>
      <c r="K27" s="40"/>
      <c r="L27" s="40"/>
      <c r="M27" s="40"/>
    </row>
    <row r="28" spans="1:13" outlineLevel="2" x14ac:dyDescent="0.2">
      <c r="A28" s="2">
        <f t="shared" si="12"/>
        <v>4</v>
      </c>
      <c r="B28" s="7">
        <f t="shared" si="3"/>
        <v>2025</v>
      </c>
      <c r="C28" s="35">
        <v>45777</v>
      </c>
      <c r="D28" s="4">
        <f t="shared" si="13"/>
        <v>39250000</v>
      </c>
      <c r="E28" s="5">
        <v>250000</v>
      </c>
      <c r="F28" s="5">
        <f t="shared" si="8"/>
        <v>0</v>
      </c>
      <c r="G28" s="6">
        <f t="shared" si="9"/>
        <v>0</v>
      </c>
      <c r="H28" s="6">
        <f t="shared" si="10"/>
        <v>0</v>
      </c>
      <c r="I28" s="4">
        <f t="shared" si="11"/>
        <v>250000</v>
      </c>
      <c r="J28" s="1">
        <f t="shared" si="14"/>
        <v>30</v>
      </c>
    </row>
    <row r="29" spans="1:13" outlineLevel="2" x14ac:dyDescent="0.2">
      <c r="A29" s="2">
        <f t="shared" si="12"/>
        <v>5</v>
      </c>
      <c r="B29" s="7">
        <f t="shared" si="3"/>
        <v>2025</v>
      </c>
      <c r="C29" s="35">
        <v>45808</v>
      </c>
      <c r="D29" s="4">
        <f t="shared" si="13"/>
        <v>39000000</v>
      </c>
      <c r="E29" s="5">
        <v>250000</v>
      </c>
      <c r="F29" s="5">
        <f t="shared" si="8"/>
        <v>0</v>
      </c>
      <c r="G29" s="6">
        <f t="shared" si="9"/>
        <v>0</v>
      </c>
      <c r="H29" s="6">
        <f t="shared" si="10"/>
        <v>0</v>
      </c>
      <c r="I29" s="4">
        <f t="shared" si="11"/>
        <v>250000</v>
      </c>
      <c r="J29" s="1">
        <f t="shared" si="14"/>
        <v>31</v>
      </c>
    </row>
    <row r="30" spans="1:13" outlineLevel="2" x14ac:dyDescent="0.2">
      <c r="A30" s="2">
        <f t="shared" si="12"/>
        <v>6</v>
      </c>
      <c r="B30" s="7">
        <f t="shared" si="3"/>
        <v>2025</v>
      </c>
      <c r="C30" s="35">
        <v>45838</v>
      </c>
      <c r="D30" s="4">
        <f t="shared" si="13"/>
        <v>38750000</v>
      </c>
      <c r="E30" s="5">
        <v>250000</v>
      </c>
      <c r="F30" s="5">
        <f t="shared" si="8"/>
        <v>0</v>
      </c>
      <c r="G30" s="6">
        <f t="shared" si="9"/>
        <v>0</v>
      </c>
      <c r="H30" s="6">
        <f t="shared" si="10"/>
        <v>0</v>
      </c>
      <c r="I30" s="4">
        <f t="shared" si="11"/>
        <v>250000</v>
      </c>
      <c r="J30" s="1">
        <f t="shared" si="14"/>
        <v>30</v>
      </c>
    </row>
    <row r="31" spans="1:13" outlineLevel="2" x14ac:dyDescent="0.2">
      <c r="A31" s="2">
        <f t="shared" si="12"/>
        <v>7</v>
      </c>
      <c r="B31" s="7">
        <f t="shared" si="3"/>
        <v>2025</v>
      </c>
      <c r="C31" s="35">
        <v>45869</v>
      </c>
      <c r="D31" s="4">
        <f t="shared" si="13"/>
        <v>38500000</v>
      </c>
      <c r="E31" s="5">
        <v>250000</v>
      </c>
      <c r="F31" s="5">
        <f t="shared" si="8"/>
        <v>0</v>
      </c>
      <c r="G31" s="6">
        <f t="shared" si="9"/>
        <v>0</v>
      </c>
      <c r="H31" s="6">
        <f t="shared" si="10"/>
        <v>0</v>
      </c>
      <c r="I31" s="4">
        <f t="shared" si="11"/>
        <v>250000</v>
      </c>
      <c r="J31" s="1">
        <f t="shared" si="14"/>
        <v>31</v>
      </c>
    </row>
    <row r="32" spans="1:13" outlineLevel="2" x14ac:dyDescent="0.2">
      <c r="A32" s="2">
        <f t="shared" si="12"/>
        <v>8</v>
      </c>
      <c r="B32" s="7">
        <f t="shared" si="3"/>
        <v>2025</v>
      </c>
      <c r="C32" s="35">
        <v>45900</v>
      </c>
      <c r="D32" s="4">
        <f t="shared" si="13"/>
        <v>38250000</v>
      </c>
      <c r="E32" s="5">
        <v>250000</v>
      </c>
      <c r="F32" s="5">
        <f t="shared" si="8"/>
        <v>0</v>
      </c>
      <c r="G32" s="6">
        <f t="shared" si="9"/>
        <v>0</v>
      </c>
      <c r="H32" s="6">
        <f t="shared" si="10"/>
        <v>0</v>
      </c>
      <c r="I32" s="4">
        <f t="shared" si="11"/>
        <v>250000</v>
      </c>
      <c r="J32" s="1">
        <f t="shared" si="14"/>
        <v>31</v>
      </c>
    </row>
    <row r="33" spans="1:13" outlineLevel="2" x14ac:dyDescent="0.2">
      <c r="A33" s="2">
        <f t="shared" si="12"/>
        <v>9</v>
      </c>
      <c r="B33" s="7">
        <f t="shared" si="3"/>
        <v>2025</v>
      </c>
      <c r="C33" s="35">
        <v>45930</v>
      </c>
      <c r="D33" s="4">
        <f t="shared" si="13"/>
        <v>38000000</v>
      </c>
      <c r="E33" s="5">
        <v>250000</v>
      </c>
      <c r="F33" s="5">
        <f t="shared" si="8"/>
        <v>0</v>
      </c>
      <c r="G33" s="6">
        <f t="shared" si="9"/>
        <v>0</v>
      </c>
      <c r="H33" s="6">
        <f t="shared" si="10"/>
        <v>0</v>
      </c>
      <c r="I33" s="4">
        <f>SUM(E33+G33+H33)</f>
        <v>250000</v>
      </c>
      <c r="J33" s="1">
        <f t="shared" si="14"/>
        <v>30</v>
      </c>
    </row>
    <row r="34" spans="1:13" outlineLevel="2" x14ac:dyDescent="0.2">
      <c r="A34" s="2">
        <f t="shared" si="12"/>
        <v>10</v>
      </c>
      <c r="B34" s="7">
        <f t="shared" si="3"/>
        <v>2025</v>
      </c>
      <c r="C34" s="35">
        <v>45961</v>
      </c>
      <c r="D34" s="4">
        <f t="shared" si="13"/>
        <v>37750000</v>
      </c>
      <c r="E34" s="5">
        <v>250000</v>
      </c>
      <c r="F34" s="5">
        <f t="shared" si="8"/>
        <v>0</v>
      </c>
      <c r="G34" s="6">
        <f t="shared" si="9"/>
        <v>0</v>
      </c>
      <c r="H34" s="6">
        <f t="shared" si="10"/>
        <v>0</v>
      </c>
      <c r="I34" s="4">
        <f t="shared" si="11"/>
        <v>250000</v>
      </c>
      <c r="J34" s="1">
        <f t="shared" si="14"/>
        <v>31</v>
      </c>
    </row>
    <row r="35" spans="1:13" outlineLevel="2" x14ac:dyDescent="0.2">
      <c r="A35" s="2">
        <f t="shared" si="12"/>
        <v>11</v>
      </c>
      <c r="B35" s="7">
        <f t="shared" si="3"/>
        <v>2025</v>
      </c>
      <c r="C35" s="35">
        <v>45991</v>
      </c>
      <c r="D35" s="4">
        <f t="shared" si="13"/>
        <v>37500000</v>
      </c>
      <c r="E35" s="5">
        <v>250000</v>
      </c>
      <c r="F35" s="5">
        <f t="shared" si="8"/>
        <v>0</v>
      </c>
      <c r="G35" s="6">
        <f t="shared" si="9"/>
        <v>0</v>
      </c>
      <c r="H35" s="6">
        <f t="shared" si="10"/>
        <v>0</v>
      </c>
      <c r="I35" s="4">
        <f t="shared" si="11"/>
        <v>250000</v>
      </c>
      <c r="J35" s="1">
        <f t="shared" si="14"/>
        <v>30</v>
      </c>
    </row>
    <row r="36" spans="1:13" outlineLevel="2" x14ac:dyDescent="0.2">
      <c r="A36" s="2">
        <f t="shared" si="12"/>
        <v>12</v>
      </c>
      <c r="B36" s="7">
        <f t="shared" si="3"/>
        <v>2025</v>
      </c>
      <c r="C36" s="35">
        <v>46022</v>
      </c>
      <c r="D36" s="4">
        <f t="shared" si="13"/>
        <v>37250000</v>
      </c>
      <c r="E36" s="5">
        <v>250000</v>
      </c>
      <c r="F36" s="5">
        <f t="shared" si="8"/>
        <v>0</v>
      </c>
      <c r="G36" s="6">
        <f t="shared" si="9"/>
        <v>0</v>
      </c>
      <c r="H36" s="6">
        <f t="shared" si="10"/>
        <v>0</v>
      </c>
      <c r="I36" s="4">
        <f t="shared" si="11"/>
        <v>250000</v>
      </c>
      <c r="J36" s="1">
        <f t="shared" si="14"/>
        <v>31</v>
      </c>
    </row>
    <row r="37" spans="1:13" outlineLevel="1" x14ac:dyDescent="0.2">
      <c r="A37" s="2"/>
      <c r="B37" s="27" t="s">
        <v>20</v>
      </c>
      <c r="C37" s="3"/>
      <c r="D37" s="4"/>
      <c r="E37" s="5">
        <f>SUBTOTAL(9,E25:E36)</f>
        <v>3000000</v>
      </c>
      <c r="F37" s="5">
        <f>SUBTOTAL(9,F25:F36)</f>
        <v>0</v>
      </c>
      <c r="G37" s="6">
        <f>SUBTOTAL(9,G25:G36)</f>
        <v>0</v>
      </c>
      <c r="H37" s="6">
        <f>SUBTOTAL(9,H25:H36)</f>
        <v>0</v>
      </c>
      <c r="I37" s="4">
        <f>SUBTOTAL(9,I25:I36)</f>
        <v>3000000</v>
      </c>
      <c r="J37" s="1"/>
    </row>
    <row r="38" spans="1:13" outlineLevel="2" x14ac:dyDescent="0.2">
      <c r="A38" s="2">
        <v>1</v>
      </c>
      <c r="B38" s="7">
        <f t="shared" si="3"/>
        <v>2026</v>
      </c>
      <c r="C38" s="35">
        <v>46053</v>
      </c>
      <c r="D38" s="14">
        <f>D36-E36</f>
        <v>37000000</v>
      </c>
      <c r="E38" s="5">
        <v>250000</v>
      </c>
      <c r="F38" s="5">
        <f t="shared" ref="F38:F49" si="15">G38+H38</f>
        <v>0</v>
      </c>
      <c r="G38" s="6">
        <f t="shared" ref="G38:G49" si="16">ROUND(D38*($I$6/365*J38),2)</f>
        <v>0</v>
      </c>
      <c r="H38" s="6">
        <f t="shared" si="10"/>
        <v>0</v>
      </c>
      <c r="I38" s="4">
        <f>SUM(E38+G38+H38)</f>
        <v>250000</v>
      </c>
      <c r="J38" s="1">
        <v>31</v>
      </c>
    </row>
    <row r="39" spans="1:13" outlineLevel="2" x14ac:dyDescent="0.2">
      <c r="A39" s="2">
        <f>A38+1</f>
        <v>2</v>
      </c>
      <c r="B39" s="7">
        <f t="shared" si="3"/>
        <v>2026</v>
      </c>
      <c r="C39" s="35">
        <v>46081</v>
      </c>
      <c r="D39" s="4">
        <f t="shared" ref="D39:D49" si="17">D38-E38</f>
        <v>36750000</v>
      </c>
      <c r="E39" s="5">
        <v>250000</v>
      </c>
      <c r="F39" s="5">
        <f t="shared" si="15"/>
        <v>0</v>
      </c>
      <c r="G39" s="6">
        <f t="shared" si="16"/>
        <v>0</v>
      </c>
      <c r="H39" s="6">
        <f t="shared" si="10"/>
        <v>0</v>
      </c>
      <c r="I39" s="4">
        <f t="shared" ref="I39:I49" si="18">SUM(E39+G39+H39)</f>
        <v>250000</v>
      </c>
      <c r="J39" s="1">
        <f>_xlfn.DAYS(C39,C38)</f>
        <v>28</v>
      </c>
    </row>
    <row r="40" spans="1:13" s="15" customFormat="1" outlineLevel="2" x14ac:dyDescent="0.2">
      <c r="A40" s="2">
        <f t="shared" ref="A40:A49" si="19">A39+1</f>
        <v>3</v>
      </c>
      <c r="B40" s="7">
        <f t="shared" si="3"/>
        <v>2026</v>
      </c>
      <c r="C40" s="35">
        <v>46112</v>
      </c>
      <c r="D40" s="4">
        <f t="shared" si="17"/>
        <v>36500000</v>
      </c>
      <c r="E40" s="5">
        <v>250000</v>
      </c>
      <c r="F40" s="5">
        <f t="shared" si="15"/>
        <v>0</v>
      </c>
      <c r="G40" s="6">
        <f t="shared" si="16"/>
        <v>0</v>
      </c>
      <c r="H40" s="6">
        <f t="shared" si="10"/>
        <v>0</v>
      </c>
      <c r="I40" s="4">
        <f t="shared" si="18"/>
        <v>250000</v>
      </c>
      <c r="J40" s="1">
        <f t="shared" ref="J40:J49" si="20">_xlfn.DAYS(C40,C39)</f>
        <v>31</v>
      </c>
      <c r="K40" s="40"/>
      <c r="L40" s="40"/>
      <c r="M40" s="40"/>
    </row>
    <row r="41" spans="1:13" outlineLevel="2" x14ac:dyDescent="0.2">
      <c r="A41" s="2">
        <f t="shared" si="19"/>
        <v>4</v>
      </c>
      <c r="B41" s="7">
        <f t="shared" si="3"/>
        <v>2026</v>
      </c>
      <c r="C41" s="35">
        <v>46142</v>
      </c>
      <c r="D41" s="4">
        <f t="shared" si="17"/>
        <v>36250000</v>
      </c>
      <c r="E41" s="5">
        <v>250000</v>
      </c>
      <c r="F41" s="5">
        <f t="shared" si="15"/>
        <v>0</v>
      </c>
      <c r="G41" s="6">
        <f t="shared" si="16"/>
        <v>0</v>
      </c>
      <c r="H41" s="6">
        <f t="shared" si="10"/>
        <v>0</v>
      </c>
      <c r="I41" s="4">
        <f t="shared" si="18"/>
        <v>250000</v>
      </c>
      <c r="J41" s="1">
        <f t="shared" si="20"/>
        <v>30</v>
      </c>
    </row>
    <row r="42" spans="1:13" outlineLevel="2" x14ac:dyDescent="0.2">
      <c r="A42" s="2">
        <f t="shared" si="19"/>
        <v>5</v>
      </c>
      <c r="B42" s="7">
        <f t="shared" si="3"/>
        <v>2026</v>
      </c>
      <c r="C42" s="35">
        <v>46173</v>
      </c>
      <c r="D42" s="4">
        <f t="shared" si="17"/>
        <v>36000000</v>
      </c>
      <c r="E42" s="5">
        <v>250000</v>
      </c>
      <c r="F42" s="5">
        <f t="shared" si="15"/>
        <v>0</v>
      </c>
      <c r="G42" s="6">
        <f t="shared" si="16"/>
        <v>0</v>
      </c>
      <c r="H42" s="6">
        <f t="shared" si="10"/>
        <v>0</v>
      </c>
      <c r="I42" s="4">
        <f t="shared" si="18"/>
        <v>250000</v>
      </c>
      <c r="J42" s="1">
        <f t="shared" si="20"/>
        <v>31</v>
      </c>
    </row>
    <row r="43" spans="1:13" outlineLevel="2" x14ac:dyDescent="0.2">
      <c r="A43" s="2">
        <f t="shared" si="19"/>
        <v>6</v>
      </c>
      <c r="B43" s="7">
        <f t="shared" si="3"/>
        <v>2026</v>
      </c>
      <c r="C43" s="35">
        <v>46203</v>
      </c>
      <c r="D43" s="4">
        <f t="shared" si="17"/>
        <v>35750000</v>
      </c>
      <c r="E43" s="5">
        <v>250000</v>
      </c>
      <c r="F43" s="5">
        <f t="shared" si="15"/>
        <v>0</v>
      </c>
      <c r="G43" s="6">
        <f t="shared" si="16"/>
        <v>0</v>
      </c>
      <c r="H43" s="6">
        <f t="shared" si="10"/>
        <v>0</v>
      </c>
      <c r="I43" s="4">
        <f t="shared" si="18"/>
        <v>250000</v>
      </c>
      <c r="J43" s="1">
        <f t="shared" si="20"/>
        <v>30</v>
      </c>
    </row>
    <row r="44" spans="1:13" outlineLevel="2" x14ac:dyDescent="0.2">
      <c r="A44" s="2">
        <f t="shared" si="19"/>
        <v>7</v>
      </c>
      <c r="B44" s="7">
        <f t="shared" si="3"/>
        <v>2026</v>
      </c>
      <c r="C44" s="35">
        <v>46234</v>
      </c>
      <c r="D44" s="4">
        <f t="shared" si="17"/>
        <v>35500000</v>
      </c>
      <c r="E44" s="5">
        <v>250000</v>
      </c>
      <c r="F44" s="5">
        <f t="shared" si="15"/>
        <v>0</v>
      </c>
      <c r="G44" s="6">
        <f t="shared" si="16"/>
        <v>0</v>
      </c>
      <c r="H44" s="6">
        <f t="shared" si="10"/>
        <v>0</v>
      </c>
      <c r="I44" s="4">
        <f t="shared" si="18"/>
        <v>250000</v>
      </c>
      <c r="J44" s="1">
        <f t="shared" si="20"/>
        <v>31</v>
      </c>
    </row>
    <row r="45" spans="1:13" outlineLevel="2" x14ac:dyDescent="0.2">
      <c r="A45" s="2">
        <f t="shared" si="19"/>
        <v>8</v>
      </c>
      <c r="B45" s="7">
        <f t="shared" si="3"/>
        <v>2026</v>
      </c>
      <c r="C45" s="35">
        <v>46265</v>
      </c>
      <c r="D45" s="4">
        <f t="shared" si="17"/>
        <v>35250000</v>
      </c>
      <c r="E45" s="5">
        <v>250000</v>
      </c>
      <c r="F45" s="5">
        <f t="shared" si="15"/>
        <v>0</v>
      </c>
      <c r="G45" s="6">
        <f t="shared" si="16"/>
        <v>0</v>
      </c>
      <c r="H45" s="6">
        <f t="shared" si="10"/>
        <v>0</v>
      </c>
      <c r="I45" s="4">
        <f t="shared" si="18"/>
        <v>250000</v>
      </c>
      <c r="J45" s="1">
        <f t="shared" si="20"/>
        <v>31</v>
      </c>
    </row>
    <row r="46" spans="1:13" outlineLevel="2" x14ac:dyDescent="0.2">
      <c r="A46" s="2">
        <f t="shared" si="19"/>
        <v>9</v>
      </c>
      <c r="B46" s="7">
        <f t="shared" si="3"/>
        <v>2026</v>
      </c>
      <c r="C46" s="35">
        <v>46295</v>
      </c>
      <c r="D46" s="4">
        <f t="shared" si="17"/>
        <v>35000000</v>
      </c>
      <c r="E46" s="5">
        <v>250000</v>
      </c>
      <c r="F46" s="5">
        <f t="shared" si="15"/>
        <v>0</v>
      </c>
      <c r="G46" s="6">
        <f t="shared" si="16"/>
        <v>0</v>
      </c>
      <c r="H46" s="6">
        <f t="shared" si="10"/>
        <v>0</v>
      </c>
      <c r="I46" s="4">
        <f>SUM(E46+G46+H46)</f>
        <v>250000</v>
      </c>
      <c r="J46" s="1">
        <f t="shared" si="20"/>
        <v>30</v>
      </c>
    </row>
    <row r="47" spans="1:13" outlineLevel="2" x14ac:dyDescent="0.2">
      <c r="A47" s="2">
        <f t="shared" si="19"/>
        <v>10</v>
      </c>
      <c r="B47" s="7">
        <f t="shared" si="3"/>
        <v>2026</v>
      </c>
      <c r="C47" s="35">
        <v>46326</v>
      </c>
      <c r="D47" s="4">
        <f t="shared" si="17"/>
        <v>34750000</v>
      </c>
      <c r="E47" s="5">
        <v>250000</v>
      </c>
      <c r="F47" s="5">
        <f t="shared" si="15"/>
        <v>0</v>
      </c>
      <c r="G47" s="6">
        <f t="shared" si="16"/>
        <v>0</v>
      </c>
      <c r="H47" s="6">
        <f t="shared" si="10"/>
        <v>0</v>
      </c>
      <c r="I47" s="4">
        <f t="shared" si="18"/>
        <v>250000</v>
      </c>
      <c r="J47" s="1">
        <f t="shared" si="20"/>
        <v>31</v>
      </c>
    </row>
    <row r="48" spans="1:13" outlineLevel="2" x14ac:dyDescent="0.2">
      <c r="A48" s="2">
        <f t="shared" si="19"/>
        <v>11</v>
      </c>
      <c r="B48" s="7">
        <f t="shared" si="3"/>
        <v>2026</v>
      </c>
      <c r="C48" s="35">
        <v>46356</v>
      </c>
      <c r="D48" s="4">
        <f t="shared" si="17"/>
        <v>34500000</v>
      </c>
      <c r="E48" s="5">
        <v>250000</v>
      </c>
      <c r="F48" s="5">
        <f t="shared" si="15"/>
        <v>0</v>
      </c>
      <c r="G48" s="6">
        <f t="shared" si="16"/>
        <v>0</v>
      </c>
      <c r="H48" s="6">
        <f t="shared" si="10"/>
        <v>0</v>
      </c>
      <c r="I48" s="4">
        <f t="shared" si="18"/>
        <v>250000</v>
      </c>
      <c r="J48" s="1">
        <f t="shared" si="20"/>
        <v>30</v>
      </c>
    </row>
    <row r="49" spans="1:10" outlineLevel="2" x14ac:dyDescent="0.2">
      <c r="A49" s="2">
        <f t="shared" si="19"/>
        <v>12</v>
      </c>
      <c r="B49" s="7">
        <f t="shared" si="3"/>
        <v>2026</v>
      </c>
      <c r="C49" s="35">
        <v>46387</v>
      </c>
      <c r="D49" s="4">
        <f t="shared" si="17"/>
        <v>34250000</v>
      </c>
      <c r="E49" s="5">
        <v>250000</v>
      </c>
      <c r="F49" s="5">
        <f t="shared" si="15"/>
        <v>0</v>
      </c>
      <c r="G49" s="6">
        <f t="shared" si="16"/>
        <v>0</v>
      </c>
      <c r="H49" s="6">
        <f t="shared" si="10"/>
        <v>0</v>
      </c>
      <c r="I49" s="4">
        <f t="shared" si="18"/>
        <v>250000</v>
      </c>
      <c r="J49" s="1">
        <f t="shared" si="20"/>
        <v>31</v>
      </c>
    </row>
    <row r="50" spans="1:10" outlineLevel="1" x14ac:dyDescent="0.2">
      <c r="B50" s="27" t="s">
        <v>21</v>
      </c>
      <c r="C50" s="3"/>
      <c r="D50" s="4"/>
      <c r="E50" s="5">
        <f>SUBTOTAL(9,E38:E49)</f>
        <v>3000000</v>
      </c>
      <c r="F50" s="5">
        <f>SUBTOTAL(9,F38:F49)</f>
        <v>0</v>
      </c>
      <c r="G50" s="6">
        <f>SUBTOTAL(9,G38:G49)</f>
        <v>0</v>
      </c>
      <c r="H50" s="6">
        <f>SUBTOTAL(9,H38:H49)</f>
        <v>0</v>
      </c>
      <c r="I50" s="4">
        <f>SUBTOTAL(9,I38:I49)</f>
        <v>3000000</v>
      </c>
      <c r="J50" s="1"/>
    </row>
    <row r="51" spans="1:10" outlineLevel="2" x14ac:dyDescent="0.2">
      <c r="A51" s="2">
        <v>1</v>
      </c>
      <c r="B51" s="7">
        <f t="shared" si="3"/>
        <v>2027</v>
      </c>
      <c r="C51" s="35">
        <v>46418</v>
      </c>
      <c r="D51" s="14">
        <f>D49-E49</f>
        <v>34000000</v>
      </c>
      <c r="E51" s="5">
        <v>250000</v>
      </c>
      <c r="F51" s="5">
        <f t="shared" ref="F51:F62" si="21">G51+H51</f>
        <v>0</v>
      </c>
      <c r="G51" s="6">
        <f t="shared" ref="G51:G62" si="22">ROUND(D51*($I$6/365*J51),2)</f>
        <v>0</v>
      </c>
      <c r="H51" s="6">
        <f t="shared" si="10"/>
        <v>0</v>
      </c>
      <c r="I51" s="4">
        <f>SUM(E51+G51+H51)</f>
        <v>250000</v>
      </c>
      <c r="J51" s="1">
        <f>_xlfn.DAYS(C51,C49)</f>
        <v>31</v>
      </c>
    </row>
    <row r="52" spans="1:10" outlineLevel="2" x14ac:dyDescent="0.2">
      <c r="A52" s="2">
        <f>A51+1</f>
        <v>2</v>
      </c>
      <c r="B52" s="7">
        <f t="shared" si="3"/>
        <v>2027</v>
      </c>
      <c r="C52" s="35">
        <v>46446</v>
      </c>
      <c r="D52" s="4">
        <f t="shared" ref="D52:D62" si="23">D51-E51</f>
        <v>33750000</v>
      </c>
      <c r="E52" s="5">
        <v>250000</v>
      </c>
      <c r="F52" s="5">
        <f t="shared" si="21"/>
        <v>0</v>
      </c>
      <c r="G52" s="6">
        <f t="shared" si="22"/>
        <v>0</v>
      </c>
      <c r="H52" s="6">
        <f t="shared" si="10"/>
        <v>0</v>
      </c>
      <c r="I52" s="4">
        <f t="shared" ref="I52:I58" si="24">SUM(E52+G52+H52)</f>
        <v>250000</v>
      </c>
      <c r="J52" s="1">
        <f>_xlfn.DAYS(C52,C51)</f>
        <v>28</v>
      </c>
    </row>
    <row r="53" spans="1:10" outlineLevel="2" x14ac:dyDescent="0.2">
      <c r="A53" s="2">
        <f t="shared" ref="A53:A75" si="25">A52+1</f>
        <v>3</v>
      </c>
      <c r="B53" s="7">
        <f t="shared" si="3"/>
        <v>2027</v>
      </c>
      <c r="C53" s="35">
        <v>46477</v>
      </c>
      <c r="D53" s="4">
        <f t="shared" si="23"/>
        <v>33500000</v>
      </c>
      <c r="E53" s="5">
        <v>250000</v>
      </c>
      <c r="F53" s="5">
        <f t="shared" si="21"/>
        <v>0</v>
      </c>
      <c r="G53" s="6">
        <f t="shared" si="22"/>
        <v>0</v>
      </c>
      <c r="H53" s="6">
        <f t="shared" si="10"/>
        <v>0</v>
      </c>
      <c r="I53" s="4">
        <f t="shared" si="24"/>
        <v>250000</v>
      </c>
      <c r="J53" s="1">
        <f t="shared" ref="J53:J62" si="26">_xlfn.DAYS(C53,C52)</f>
        <v>31</v>
      </c>
    </row>
    <row r="54" spans="1:10" outlineLevel="2" x14ac:dyDescent="0.2">
      <c r="A54" s="2">
        <f t="shared" si="25"/>
        <v>4</v>
      </c>
      <c r="B54" s="7">
        <f t="shared" si="3"/>
        <v>2027</v>
      </c>
      <c r="C54" s="35">
        <v>46507</v>
      </c>
      <c r="D54" s="4">
        <f t="shared" si="23"/>
        <v>33250000</v>
      </c>
      <c r="E54" s="5">
        <v>250000</v>
      </c>
      <c r="F54" s="5">
        <f t="shared" si="21"/>
        <v>0</v>
      </c>
      <c r="G54" s="6">
        <f t="shared" si="22"/>
        <v>0</v>
      </c>
      <c r="H54" s="6">
        <f t="shared" si="10"/>
        <v>0</v>
      </c>
      <c r="I54" s="4">
        <f t="shared" si="24"/>
        <v>250000</v>
      </c>
      <c r="J54" s="1">
        <f t="shared" si="26"/>
        <v>30</v>
      </c>
    </row>
    <row r="55" spans="1:10" outlineLevel="2" x14ac:dyDescent="0.2">
      <c r="A55" s="2">
        <f t="shared" si="25"/>
        <v>5</v>
      </c>
      <c r="B55" s="7">
        <f t="shared" si="3"/>
        <v>2027</v>
      </c>
      <c r="C55" s="35">
        <v>46538</v>
      </c>
      <c r="D55" s="4">
        <f t="shared" si="23"/>
        <v>33000000</v>
      </c>
      <c r="E55" s="5">
        <v>250000</v>
      </c>
      <c r="F55" s="5">
        <f t="shared" si="21"/>
        <v>0</v>
      </c>
      <c r="G55" s="6">
        <f t="shared" si="22"/>
        <v>0</v>
      </c>
      <c r="H55" s="6">
        <f t="shared" si="10"/>
        <v>0</v>
      </c>
      <c r="I55" s="4">
        <f t="shared" si="24"/>
        <v>250000</v>
      </c>
      <c r="J55" s="1">
        <f t="shared" si="26"/>
        <v>31</v>
      </c>
    </row>
    <row r="56" spans="1:10" outlineLevel="2" x14ac:dyDescent="0.2">
      <c r="A56" s="2">
        <f t="shared" si="25"/>
        <v>6</v>
      </c>
      <c r="B56" s="7">
        <f t="shared" ref="B56:B74" si="27">YEAR(C56)</f>
        <v>2027</v>
      </c>
      <c r="C56" s="35">
        <v>46568</v>
      </c>
      <c r="D56" s="4">
        <f t="shared" si="23"/>
        <v>32750000</v>
      </c>
      <c r="E56" s="5">
        <v>250000</v>
      </c>
      <c r="F56" s="5">
        <f t="shared" si="21"/>
        <v>0</v>
      </c>
      <c r="G56" s="6">
        <f t="shared" si="22"/>
        <v>0</v>
      </c>
      <c r="H56" s="6">
        <f t="shared" si="10"/>
        <v>0</v>
      </c>
      <c r="I56" s="4">
        <f t="shared" si="24"/>
        <v>250000</v>
      </c>
      <c r="J56" s="1">
        <f t="shared" si="26"/>
        <v>30</v>
      </c>
    </row>
    <row r="57" spans="1:10" outlineLevel="2" x14ac:dyDescent="0.2">
      <c r="A57" s="2">
        <f t="shared" si="25"/>
        <v>7</v>
      </c>
      <c r="B57" s="7">
        <f t="shared" si="27"/>
        <v>2027</v>
      </c>
      <c r="C57" s="35">
        <v>46599</v>
      </c>
      <c r="D57" s="4">
        <f t="shared" si="23"/>
        <v>32500000</v>
      </c>
      <c r="E57" s="5">
        <v>250000</v>
      </c>
      <c r="F57" s="5">
        <f t="shared" si="21"/>
        <v>0</v>
      </c>
      <c r="G57" s="6">
        <f t="shared" si="22"/>
        <v>0</v>
      </c>
      <c r="H57" s="6">
        <f t="shared" si="10"/>
        <v>0</v>
      </c>
      <c r="I57" s="4">
        <f t="shared" si="24"/>
        <v>250000</v>
      </c>
      <c r="J57" s="1">
        <f t="shared" si="26"/>
        <v>31</v>
      </c>
    </row>
    <row r="58" spans="1:10" outlineLevel="2" x14ac:dyDescent="0.2">
      <c r="A58" s="2">
        <f t="shared" si="25"/>
        <v>8</v>
      </c>
      <c r="B58" s="7">
        <f t="shared" si="27"/>
        <v>2027</v>
      </c>
      <c r="C58" s="35">
        <v>46630</v>
      </c>
      <c r="D58" s="4">
        <f t="shared" si="23"/>
        <v>32250000</v>
      </c>
      <c r="E58" s="5">
        <v>250000</v>
      </c>
      <c r="F58" s="5">
        <f t="shared" si="21"/>
        <v>0</v>
      </c>
      <c r="G58" s="6">
        <f t="shared" si="22"/>
        <v>0</v>
      </c>
      <c r="H58" s="6">
        <f t="shared" si="10"/>
        <v>0</v>
      </c>
      <c r="I58" s="4">
        <f t="shared" si="24"/>
        <v>250000</v>
      </c>
      <c r="J58" s="1">
        <f t="shared" si="26"/>
        <v>31</v>
      </c>
    </row>
    <row r="59" spans="1:10" outlineLevel="2" x14ac:dyDescent="0.2">
      <c r="A59" s="2">
        <f t="shared" si="25"/>
        <v>9</v>
      </c>
      <c r="B59" s="7">
        <f t="shared" si="27"/>
        <v>2027</v>
      </c>
      <c r="C59" s="35">
        <v>46660</v>
      </c>
      <c r="D59" s="4">
        <f t="shared" si="23"/>
        <v>32000000</v>
      </c>
      <c r="E59" s="5">
        <v>250000</v>
      </c>
      <c r="F59" s="5">
        <f t="shared" si="21"/>
        <v>0</v>
      </c>
      <c r="G59" s="6">
        <f t="shared" si="22"/>
        <v>0</v>
      </c>
      <c r="H59" s="6">
        <f t="shared" si="10"/>
        <v>0</v>
      </c>
      <c r="I59" s="4">
        <f>SUM(E59+G59+H59)</f>
        <v>250000</v>
      </c>
      <c r="J59" s="1">
        <f t="shared" si="26"/>
        <v>30</v>
      </c>
    </row>
    <row r="60" spans="1:10" outlineLevel="2" x14ac:dyDescent="0.2">
      <c r="A60" s="2">
        <f t="shared" si="25"/>
        <v>10</v>
      </c>
      <c r="B60" s="7">
        <f t="shared" si="27"/>
        <v>2027</v>
      </c>
      <c r="C60" s="35">
        <v>46691</v>
      </c>
      <c r="D60" s="4">
        <f t="shared" si="23"/>
        <v>31750000</v>
      </c>
      <c r="E60" s="5">
        <v>250000</v>
      </c>
      <c r="F60" s="5">
        <f t="shared" si="21"/>
        <v>0</v>
      </c>
      <c r="G60" s="6">
        <f t="shared" si="22"/>
        <v>0</v>
      </c>
      <c r="H60" s="6">
        <f t="shared" si="10"/>
        <v>0</v>
      </c>
      <c r="I60" s="4">
        <f>SUM(E60+G60+H60)</f>
        <v>250000</v>
      </c>
      <c r="J60" s="1">
        <f t="shared" si="26"/>
        <v>31</v>
      </c>
    </row>
    <row r="61" spans="1:10" outlineLevel="2" x14ac:dyDescent="0.2">
      <c r="A61" s="2">
        <f t="shared" si="25"/>
        <v>11</v>
      </c>
      <c r="B61" s="7">
        <f t="shared" si="27"/>
        <v>2027</v>
      </c>
      <c r="C61" s="35">
        <v>46721</v>
      </c>
      <c r="D61" s="4">
        <f t="shared" si="23"/>
        <v>31500000</v>
      </c>
      <c r="E61" s="5">
        <v>250000</v>
      </c>
      <c r="F61" s="5">
        <f t="shared" si="21"/>
        <v>0</v>
      </c>
      <c r="G61" s="6">
        <f t="shared" si="22"/>
        <v>0</v>
      </c>
      <c r="H61" s="6">
        <f t="shared" si="10"/>
        <v>0</v>
      </c>
      <c r="I61" s="4">
        <f>SUM(E61+G61+H61)</f>
        <v>250000</v>
      </c>
      <c r="J61" s="1">
        <f t="shared" si="26"/>
        <v>30</v>
      </c>
    </row>
    <row r="62" spans="1:10" outlineLevel="2" x14ac:dyDescent="0.2">
      <c r="A62" s="2">
        <f t="shared" si="25"/>
        <v>12</v>
      </c>
      <c r="B62" s="7">
        <f t="shared" si="27"/>
        <v>2027</v>
      </c>
      <c r="C62" s="35">
        <v>46752</v>
      </c>
      <c r="D62" s="4">
        <f t="shared" si="23"/>
        <v>31250000</v>
      </c>
      <c r="E62" s="5">
        <v>250000</v>
      </c>
      <c r="F62" s="5">
        <f t="shared" si="21"/>
        <v>0</v>
      </c>
      <c r="G62" s="6">
        <f t="shared" si="22"/>
        <v>0</v>
      </c>
      <c r="H62" s="6">
        <f t="shared" si="10"/>
        <v>0</v>
      </c>
      <c r="I62" s="4">
        <f>SUM(E62+G62+H62)</f>
        <v>250000</v>
      </c>
      <c r="J62" s="1">
        <f t="shared" si="26"/>
        <v>31</v>
      </c>
    </row>
    <row r="63" spans="1:10" outlineLevel="1" x14ac:dyDescent="0.2">
      <c r="A63" s="2"/>
      <c r="B63" s="27" t="s">
        <v>22</v>
      </c>
      <c r="C63" s="3"/>
      <c r="D63" s="4"/>
      <c r="E63" s="5">
        <f>SUBTOTAL(9,E51:E62)</f>
        <v>3000000</v>
      </c>
      <c r="F63" s="5">
        <f>SUBTOTAL(9,F51:F62)</f>
        <v>0</v>
      </c>
      <c r="G63" s="6">
        <f>SUBTOTAL(9,G51:G62)</f>
        <v>0</v>
      </c>
      <c r="H63" s="6">
        <f>SUBTOTAL(9,H51:H62)</f>
        <v>0</v>
      </c>
      <c r="I63" s="4">
        <f>SUBTOTAL(9,I51:I62)</f>
        <v>3000000</v>
      </c>
      <c r="J63" s="1"/>
    </row>
    <row r="64" spans="1:10" outlineLevel="1" x14ac:dyDescent="0.2">
      <c r="A64" s="2">
        <v>1</v>
      </c>
      <c r="B64" s="7">
        <f t="shared" si="27"/>
        <v>2028</v>
      </c>
      <c r="C64" s="35">
        <v>46783</v>
      </c>
      <c r="D64" s="14">
        <f>D62-E62</f>
        <v>31000000</v>
      </c>
      <c r="E64" s="5">
        <v>250000</v>
      </c>
      <c r="F64" s="5">
        <f>G64+H64</f>
        <v>0</v>
      </c>
      <c r="G64" s="6">
        <f>ROUND(D64*($I$6/366*J64),2)</f>
        <v>0</v>
      </c>
      <c r="H64" s="6">
        <f>ROUND(D64*($I$7/366*J64),2)</f>
        <v>0</v>
      </c>
      <c r="I64" s="4">
        <f>SUM(E64+G64+H64)</f>
        <v>250000</v>
      </c>
      <c r="J64" s="1">
        <f>_xlfn.DAYS(C64,C62)</f>
        <v>31</v>
      </c>
    </row>
    <row r="65" spans="1:10" outlineLevel="1" x14ac:dyDescent="0.2">
      <c r="A65" s="2">
        <f t="shared" si="25"/>
        <v>2</v>
      </c>
      <c r="B65" s="7">
        <f t="shared" si="27"/>
        <v>2028</v>
      </c>
      <c r="C65" s="37">
        <v>46812</v>
      </c>
      <c r="D65" s="4">
        <f t="shared" ref="D65:D75" si="28">D64-E64</f>
        <v>30750000</v>
      </c>
      <c r="E65" s="5">
        <v>250000</v>
      </c>
      <c r="F65" s="5">
        <f>G65+H65</f>
        <v>0</v>
      </c>
      <c r="G65" s="6">
        <f t="shared" ref="G65:G75" si="29">ROUND(D65*($I$6/366*J65),2)</f>
        <v>0</v>
      </c>
      <c r="H65" s="6">
        <f t="shared" ref="H65:H75" si="30">ROUND(D65*($I$7/366*J65),2)</f>
        <v>0</v>
      </c>
      <c r="I65" s="4">
        <f t="shared" ref="I65:I71" si="31">SUM(E65+G65+H65)</f>
        <v>250000</v>
      </c>
      <c r="J65" s="1">
        <f>_xlfn.DAYS(C65,C64)</f>
        <v>29</v>
      </c>
    </row>
    <row r="66" spans="1:10" outlineLevel="1" x14ac:dyDescent="0.2">
      <c r="A66" s="2">
        <f t="shared" si="25"/>
        <v>3</v>
      </c>
      <c r="B66" s="7">
        <f t="shared" si="27"/>
        <v>2028</v>
      </c>
      <c r="C66" s="35">
        <v>46843</v>
      </c>
      <c r="D66" s="4">
        <f t="shared" si="28"/>
        <v>30500000</v>
      </c>
      <c r="E66" s="5">
        <v>250000</v>
      </c>
      <c r="F66" s="5">
        <f t="shared" ref="F66:F75" si="32">G66+H66</f>
        <v>0</v>
      </c>
      <c r="G66" s="6">
        <f t="shared" si="29"/>
        <v>0</v>
      </c>
      <c r="H66" s="6">
        <f t="shared" si="30"/>
        <v>0</v>
      </c>
      <c r="I66" s="4">
        <f t="shared" si="31"/>
        <v>250000</v>
      </c>
      <c r="J66" s="1">
        <f t="shared" ref="J66:J75" si="33">_xlfn.DAYS(C66,C65)</f>
        <v>31</v>
      </c>
    </row>
    <row r="67" spans="1:10" outlineLevel="1" x14ac:dyDescent="0.2">
      <c r="A67" s="2">
        <f t="shared" si="25"/>
        <v>4</v>
      </c>
      <c r="B67" s="7">
        <f t="shared" si="27"/>
        <v>2028</v>
      </c>
      <c r="C67" s="37">
        <v>46873</v>
      </c>
      <c r="D67" s="4">
        <f t="shared" si="28"/>
        <v>30250000</v>
      </c>
      <c r="E67" s="5">
        <v>250000</v>
      </c>
      <c r="F67" s="5">
        <f t="shared" si="32"/>
        <v>0</v>
      </c>
      <c r="G67" s="6">
        <f t="shared" si="29"/>
        <v>0</v>
      </c>
      <c r="H67" s="6">
        <f t="shared" si="30"/>
        <v>0</v>
      </c>
      <c r="I67" s="4">
        <f t="shared" si="31"/>
        <v>250000</v>
      </c>
      <c r="J67" s="1">
        <f t="shared" si="33"/>
        <v>30</v>
      </c>
    </row>
    <row r="68" spans="1:10" outlineLevel="1" x14ac:dyDescent="0.2">
      <c r="A68" s="2">
        <f t="shared" si="25"/>
        <v>5</v>
      </c>
      <c r="B68" s="7">
        <f t="shared" si="27"/>
        <v>2028</v>
      </c>
      <c r="C68" s="35">
        <v>46904</v>
      </c>
      <c r="D68" s="4">
        <f t="shared" si="28"/>
        <v>30000000</v>
      </c>
      <c r="E68" s="5">
        <v>250000</v>
      </c>
      <c r="F68" s="5">
        <f t="shared" si="32"/>
        <v>0</v>
      </c>
      <c r="G68" s="6">
        <f t="shared" si="29"/>
        <v>0</v>
      </c>
      <c r="H68" s="6">
        <f t="shared" si="30"/>
        <v>0</v>
      </c>
      <c r="I68" s="4">
        <f t="shared" si="31"/>
        <v>250000</v>
      </c>
      <c r="J68" s="1">
        <f t="shared" si="33"/>
        <v>31</v>
      </c>
    </row>
    <row r="69" spans="1:10" outlineLevel="1" x14ac:dyDescent="0.2">
      <c r="A69" s="2">
        <f t="shared" si="25"/>
        <v>6</v>
      </c>
      <c r="B69" s="7">
        <f t="shared" si="27"/>
        <v>2028</v>
      </c>
      <c r="C69" s="37">
        <v>46934</v>
      </c>
      <c r="D69" s="4">
        <f t="shared" si="28"/>
        <v>29750000</v>
      </c>
      <c r="E69" s="5">
        <v>250000</v>
      </c>
      <c r="F69" s="5">
        <f t="shared" si="32"/>
        <v>0</v>
      </c>
      <c r="G69" s="6">
        <f t="shared" si="29"/>
        <v>0</v>
      </c>
      <c r="H69" s="6">
        <f t="shared" si="30"/>
        <v>0</v>
      </c>
      <c r="I69" s="4">
        <f t="shared" si="31"/>
        <v>250000</v>
      </c>
      <c r="J69" s="1">
        <f t="shared" si="33"/>
        <v>30</v>
      </c>
    </row>
    <row r="70" spans="1:10" outlineLevel="1" x14ac:dyDescent="0.2">
      <c r="A70" s="2">
        <f t="shared" si="25"/>
        <v>7</v>
      </c>
      <c r="B70" s="7">
        <f t="shared" si="27"/>
        <v>2028</v>
      </c>
      <c r="C70" s="35">
        <v>46965</v>
      </c>
      <c r="D70" s="4">
        <f t="shared" si="28"/>
        <v>29500000</v>
      </c>
      <c r="E70" s="5">
        <v>250000</v>
      </c>
      <c r="F70" s="5">
        <f t="shared" si="32"/>
        <v>0</v>
      </c>
      <c r="G70" s="6">
        <f t="shared" si="29"/>
        <v>0</v>
      </c>
      <c r="H70" s="6">
        <f t="shared" si="30"/>
        <v>0</v>
      </c>
      <c r="I70" s="4">
        <f t="shared" si="31"/>
        <v>250000</v>
      </c>
      <c r="J70" s="1">
        <f t="shared" si="33"/>
        <v>31</v>
      </c>
    </row>
    <row r="71" spans="1:10" outlineLevel="1" x14ac:dyDescent="0.2">
      <c r="A71" s="2">
        <f t="shared" si="25"/>
        <v>8</v>
      </c>
      <c r="B71" s="7">
        <f t="shared" si="27"/>
        <v>2028</v>
      </c>
      <c r="C71" s="37">
        <v>46996</v>
      </c>
      <c r="D71" s="4">
        <f t="shared" si="28"/>
        <v>29250000</v>
      </c>
      <c r="E71" s="5">
        <v>250000</v>
      </c>
      <c r="F71" s="5">
        <f t="shared" si="32"/>
        <v>0</v>
      </c>
      <c r="G71" s="6">
        <f t="shared" si="29"/>
        <v>0</v>
      </c>
      <c r="H71" s="6">
        <f t="shared" si="30"/>
        <v>0</v>
      </c>
      <c r="I71" s="4">
        <f t="shared" si="31"/>
        <v>250000</v>
      </c>
      <c r="J71" s="1">
        <f t="shared" si="33"/>
        <v>31</v>
      </c>
    </row>
    <row r="72" spans="1:10" outlineLevel="1" x14ac:dyDescent="0.2">
      <c r="A72" s="2">
        <f t="shared" si="25"/>
        <v>9</v>
      </c>
      <c r="B72" s="7">
        <f t="shared" si="27"/>
        <v>2028</v>
      </c>
      <c r="C72" s="35">
        <v>47026</v>
      </c>
      <c r="D72" s="4">
        <f t="shared" si="28"/>
        <v>29000000</v>
      </c>
      <c r="E72" s="5">
        <v>250000</v>
      </c>
      <c r="F72" s="5">
        <f t="shared" si="32"/>
        <v>0</v>
      </c>
      <c r="G72" s="6">
        <f t="shared" si="29"/>
        <v>0</v>
      </c>
      <c r="H72" s="6">
        <f t="shared" si="30"/>
        <v>0</v>
      </c>
      <c r="I72" s="4">
        <f>SUM(E72+G72+H72)</f>
        <v>250000</v>
      </c>
      <c r="J72" s="1">
        <f t="shared" si="33"/>
        <v>30</v>
      </c>
    </row>
    <row r="73" spans="1:10" outlineLevel="1" x14ac:dyDescent="0.2">
      <c r="A73" s="2">
        <f t="shared" si="25"/>
        <v>10</v>
      </c>
      <c r="B73" s="7">
        <f t="shared" si="27"/>
        <v>2028</v>
      </c>
      <c r="C73" s="37">
        <v>47057</v>
      </c>
      <c r="D73" s="4">
        <f t="shared" si="28"/>
        <v>28750000</v>
      </c>
      <c r="E73" s="5">
        <v>250000</v>
      </c>
      <c r="F73" s="5">
        <f t="shared" si="32"/>
        <v>0</v>
      </c>
      <c r="G73" s="6">
        <f t="shared" si="29"/>
        <v>0</v>
      </c>
      <c r="H73" s="6">
        <f t="shared" si="30"/>
        <v>0</v>
      </c>
      <c r="I73" s="4">
        <f>SUM(E73+G73+H73)</f>
        <v>250000</v>
      </c>
      <c r="J73" s="1">
        <f t="shared" si="33"/>
        <v>31</v>
      </c>
    </row>
    <row r="74" spans="1:10" outlineLevel="1" x14ac:dyDescent="0.2">
      <c r="A74" s="2">
        <f t="shared" si="25"/>
        <v>11</v>
      </c>
      <c r="B74" s="7">
        <f t="shared" si="27"/>
        <v>2028</v>
      </c>
      <c r="C74" s="35">
        <v>47087</v>
      </c>
      <c r="D74" s="4">
        <f t="shared" si="28"/>
        <v>28500000</v>
      </c>
      <c r="E74" s="5">
        <v>250000</v>
      </c>
      <c r="F74" s="5">
        <f t="shared" si="32"/>
        <v>0</v>
      </c>
      <c r="G74" s="6">
        <f t="shared" si="29"/>
        <v>0</v>
      </c>
      <c r="H74" s="6">
        <f t="shared" si="30"/>
        <v>0</v>
      </c>
      <c r="I74" s="4">
        <f>SUM(E74+G74+H74)</f>
        <v>250000</v>
      </c>
      <c r="J74" s="1">
        <f t="shared" si="33"/>
        <v>30</v>
      </c>
    </row>
    <row r="75" spans="1:10" outlineLevel="1" x14ac:dyDescent="0.2">
      <c r="A75" s="2">
        <f t="shared" si="25"/>
        <v>12</v>
      </c>
      <c r="B75" s="7">
        <f>YEAR(C75)</f>
        <v>2028</v>
      </c>
      <c r="C75" s="37">
        <v>47118</v>
      </c>
      <c r="D75" s="4">
        <f t="shared" si="28"/>
        <v>28250000</v>
      </c>
      <c r="E75" s="5">
        <v>250000</v>
      </c>
      <c r="F75" s="5">
        <f t="shared" si="32"/>
        <v>0</v>
      </c>
      <c r="G75" s="6">
        <f t="shared" si="29"/>
        <v>0</v>
      </c>
      <c r="H75" s="6">
        <f t="shared" si="30"/>
        <v>0</v>
      </c>
      <c r="I75" s="4">
        <f>SUM(E75+G75+H75)</f>
        <v>250000</v>
      </c>
      <c r="J75" s="1">
        <f t="shared" si="33"/>
        <v>31</v>
      </c>
    </row>
    <row r="76" spans="1:10" outlineLevel="1" x14ac:dyDescent="0.2">
      <c r="A76" s="2"/>
      <c r="B76" s="27" t="s">
        <v>23</v>
      </c>
      <c r="C76" s="3"/>
      <c r="D76" s="4"/>
      <c r="E76" s="5">
        <f>SUBTOTAL(9,E64:E75)</f>
        <v>3000000</v>
      </c>
      <c r="F76" s="5">
        <f>SUBTOTAL(9,F64:F75)</f>
        <v>0</v>
      </c>
      <c r="G76" s="6">
        <f>SUBTOTAL(9,G64:G75)</f>
        <v>0</v>
      </c>
      <c r="H76" s="6">
        <f>SUBTOTAL(9,H64:H75)</f>
        <v>0</v>
      </c>
      <c r="I76" s="4">
        <f>SUBTOTAL(9,I64:I75)</f>
        <v>3000000</v>
      </c>
      <c r="J76" s="1"/>
    </row>
    <row r="77" spans="1:10" outlineLevel="1" x14ac:dyDescent="0.2">
      <c r="A77" s="2">
        <v>1</v>
      </c>
      <c r="B77" s="7">
        <f t="shared" ref="B77:B87" si="34">YEAR(C77)</f>
        <v>2029</v>
      </c>
      <c r="C77" s="35">
        <v>47149</v>
      </c>
      <c r="D77" s="14">
        <f>D75-E75</f>
        <v>28000000</v>
      </c>
      <c r="E77" s="5">
        <v>583333.37</v>
      </c>
      <c r="F77" s="5">
        <f>G77+H77</f>
        <v>0</v>
      </c>
      <c r="G77" s="6">
        <f t="shared" ref="G77:G88" si="35">ROUND(D77*($I$6/365*J77),2)</f>
        <v>0</v>
      </c>
      <c r="H77" s="6">
        <f t="shared" ref="H77:H88" si="36">ROUND(D77*($I$7/365*J77),2)</f>
        <v>0</v>
      </c>
      <c r="I77" s="4">
        <f>SUM(E77+G77+H77)</f>
        <v>583333.37</v>
      </c>
      <c r="J77" s="1">
        <f>_xlfn.DAYS(C77,C75)</f>
        <v>31</v>
      </c>
    </row>
    <row r="78" spans="1:10" outlineLevel="1" x14ac:dyDescent="0.2">
      <c r="A78" s="2">
        <v>2</v>
      </c>
      <c r="B78" s="7">
        <f t="shared" si="34"/>
        <v>2029</v>
      </c>
      <c r="C78" s="37">
        <v>47177</v>
      </c>
      <c r="D78" s="4">
        <f t="shared" ref="D78:D88" si="37">D77-E77</f>
        <v>27416666.629999999</v>
      </c>
      <c r="E78" s="5">
        <v>583333.32999999996</v>
      </c>
      <c r="F78" s="5">
        <f>G78+H78</f>
        <v>0</v>
      </c>
      <c r="G78" s="6">
        <f t="shared" si="35"/>
        <v>0</v>
      </c>
      <c r="H78" s="6">
        <f t="shared" si="36"/>
        <v>0</v>
      </c>
      <c r="I78" s="4">
        <f t="shared" ref="I78:I84" si="38">SUM(E78+G78+H78)</f>
        <v>583333.32999999996</v>
      </c>
      <c r="J78" s="1">
        <f>_xlfn.DAYS(C78,C77)</f>
        <v>28</v>
      </c>
    </row>
    <row r="79" spans="1:10" outlineLevel="1" x14ac:dyDescent="0.2">
      <c r="A79" s="2">
        <v>3</v>
      </c>
      <c r="B79" s="7">
        <f t="shared" si="34"/>
        <v>2029</v>
      </c>
      <c r="C79" s="35">
        <v>47208</v>
      </c>
      <c r="D79" s="4">
        <f t="shared" si="37"/>
        <v>26833333.300000001</v>
      </c>
      <c r="E79" s="5">
        <v>583333.32999999996</v>
      </c>
      <c r="F79" s="5">
        <f t="shared" ref="F79:F88" si="39">G79+H79</f>
        <v>0</v>
      </c>
      <c r="G79" s="6">
        <f t="shared" si="35"/>
        <v>0</v>
      </c>
      <c r="H79" s="6">
        <f t="shared" si="36"/>
        <v>0</v>
      </c>
      <c r="I79" s="4">
        <f t="shared" si="38"/>
        <v>583333.32999999996</v>
      </c>
      <c r="J79" s="1">
        <f t="shared" ref="J79:J88" si="40">_xlfn.DAYS(C79,C78)</f>
        <v>31</v>
      </c>
    </row>
    <row r="80" spans="1:10" outlineLevel="1" x14ac:dyDescent="0.2">
      <c r="A80" s="2">
        <v>4</v>
      </c>
      <c r="B80" s="7">
        <f t="shared" si="34"/>
        <v>2029</v>
      </c>
      <c r="C80" s="37">
        <v>47238</v>
      </c>
      <c r="D80" s="4">
        <f t="shared" si="37"/>
        <v>26249999.970000003</v>
      </c>
      <c r="E80" s="5">
        <v>583333.32999999996</v>
      </c>
      <c r="F80" s="5">
        <f t="shared" si="39"/>
        <v>0</v>
      </c>
      <c r="G80" s="6">
        <f t="shared" si="35"/>
        <v>0</v>
      </c>
      <c r="H80" s="6">
        <f t="shared" si="36"/>
        <v>0</v>
      </c>
      <c r="I80" s="4">
        <f t="shared" si="38"/>
        <v>583333.32999999996</v>
      </c>
      <c r="J80" s="1">
        <f t="shared" si="40"/>
        <v>30</v>
      </c>
    </row>
    <row r="81" spans="1:10" outlineLevel="1" x14ac:dyDescent="0.2">
      <c r="A81" s="2">
        <v>5</v>
      </c>
      <c r="B81" s="7">
        <f t="shared" si="34"/>
        <v>2029</v>
      </c>
      <c r="C81" s="35">
        <v>47269</v>
      </c>
      <c r="D81" s="4">
        <f t="shared" si="37"/>
        <v>25666666.640000004</v>
      </c>
      <c r="E81" s="5">
        <v>583333.32999999996</v>
      </c>
      <c r="F81" s="5">
        <f t="shared" si="39"/>
        <v>0</v>
      </c>
      <c r="G81" s="6">
        <f t="shared" si="35"/>
        <v>0</v>
      </c>
      <c r="H81" s="6">
        <f t="shared" si="36"/>
        <v>0</v>
      </c>
      <c r="I81" s="4">
        <f t="shared" si="38"/>
        <v>583333.32999999996</v>
      </c>
      <c r="J81" s="1">
        <f t="shared" si="40"/>
        <v>31</v>
      </c>
    </row>
    <row r="82" spans="1:10" outlineLevel="1" x14ac:dyDescent="0.2">
      <c r="A82" s="2">
        <v>6</v>
      </c>
      <c r="B82" s="7">
        <f t="shared" si="34"/>
        <v>2029</v>
      </c>
      <c r="C82" s="37">
        <v>47299</v>
      </c>
      <c r="D82" s="4">
        <f t="shared" si="37"/>
        <v>25083333.310000006</v>
      </c>
      <c r="E82" s="5">
        <v>583333.32999999996</v>
      </c>
      <c r="F82" s="5">
        <f t="shared" si="39"/>
        <v>0</v>
      </c>
      <c r="G82" s="6">
        <f t="shared" si="35"/>
        <v>0</v>
      </c>
      <c r="H82" s="6">
        <f t="shared" si="36"/>
        <v>0</v>
      </c>
      <c r="I82" s="4">
        <f t="shared" si="38"/>
        <v>583333.32999999996</v>
      </c>
      <c r="J82" s="1">
        <f t="shared" si="40"/>
        <v>30</v>
      </c>
    </row>
    <row r="83" spans="1:10" outlineLevel="1" x14ac:dyDescent="0.2">
      <c r="A83" s="2">
        <v>7</v>
      </c>
      <c r="B83" s="7">
        <f t="shared" si="34"/>
        <v>2029</v>
      </c>
      <c r="C83" s="35">
        <v>47330</v>
      </c>
      <c r="D83" s="4">
        <f t="shared" si="37"/>
        <v>24499999.980000008</v>
      </c>
      <c r="E83" s="5">
        <v>583333.32999999996</v>
      </c>
      <c r="F83" s="5">
        <f t="shared" si="39"/>
        <v>0</v>
      </c>
      <c r="G83" s="6">
        <f t="shared" si="35"/>
        <v>0</v>
      </c>
      <c r="H83" s="6">
        <f t="shared" si="36"/>
        <v>0</v>
      </c>
      <c r="I83" s="4">
        <f t="shared" si="38"/>
        <v>583333.32999999996</v>
      </c>
      <c r="J83" s="1">
        <f t="shared" si="40"/>
        <v>31</v>
      </c>
    </row>
    <row r="84" spans="1:10" outlineLevel="1" x14ac:dyDescent="0.2">
      <c r="A84" s="2">
        <v>8</v>
      </c>
      <c r="B84" s="7">
        <f t="shared" si="34"/>
        <v>2029</v>
      </c>
      <c r="C84" s="37">
        <v>47361</v>
      </c>
      <c r="D84" s="4">
        <f t="shared" si="37"/>
        <v>23916666.65000001</v>
      </c>
      <c r="E84" s="5">
        <v>583333.32999999996</v>
      </c>
      <c r="F84" s="5">
        <f t="shared" si="39"/>
        <v>0</v>
      </c>
      <c r="G84" s="6">
        <f t="shared" si="35"/>
        <v>0</v>
      </c>
      <c r="H84" s="6">
        <f t="shared" si="36"/>
        <v>0</v>
      </c>
      <c r="I84" s="4">
        <f t="shared" si="38"/>
        <v>583333.32999999996</v>
      </c>
      <c r="J84" s="1">
        <f t="shared" si="40"/>
        <v>31</v>
      </c>
    </row>
    <row r="85" spans="1:10" outlineLevel="1" x14ac:dyDescent="0.2">
      <c r="A85" s="2">
        <v>9</v>
      </c>
      <c r="B85" s="7">
        <f t="shared" si="34"/>
        <v>2029</v>
      </c>
      <c r="C85" s="35">
        <v>47391</v>
      </c>
      <c r="D85" s="4">
        <f t="shared" si="37"/>
        <v>23333333.320000011</v>
      </c>
      <c r="E85" s="5">
        <v>583333.32999999996</v>
      </c>
      <c r="F85" s="5">
        <f t="shared" si="39"/>
        <v>0</v>
      </c>
      <c r="G85" s="6">
        <f t="shared" si="35"/>
        <v>0</v>
      </c>
      <c r="H85" s="6">
        <f t="shared" si="36"/>
        <v>0</v>
      </c>
      <c r="I85" s="4">
        <f>SUM(E85+G85+H85)</f>
        <v>583333.32999999996</v>
      </c>
      <c r="J85" s="1">
        <f t="shared" si="40"/>
        <v>30</v>
      </c>
    </row>
    <row r="86" spans="1:10" outlineLevel="1" x14ac:dyDescent="0.2">
      <c r="A86" s="2">
        <v>10</v>
      </c>
      <c r="B86" s="7">
        <f t="shared" si="34"/>
        <v>2029</v>
      </c>
      <c r="C86" s="37">
        <v>47422</v>
      </c>
      <c r="D86" s="4">
        <f t="shared" si="37"/>
        <v>22749999.990000013</v>
      </c>
      <c r="E86" s="5">
        <v>583333.32999999996</v>
      </c>
      <c r="F86" s="5">
        <f t="shared" si="39"/>
        <v>0</v>
      </c>
      <c r="G86" s="6">
        <f t="shared" si="35"/>
        <v>0</v>
      </c>
      <c r="H86" s="6">
        <f t="shared" si="36"/>
        <v>0</v>
      </c>
      <c r="I86" s="4">
        <f>SUM(E86+G86+H86)</f>
        <v>583333.32999999996</v>
      </c>
      <c r="J86" s="1">
        <f t="shared" si="40"/>
        <v>31</v>
      </c>
    </row>
    <row r="87" spans="1:10" outlineLevel="1" x14ac:dyDescent="0.2">
      <c r="A87" s="2">
        <v>11</v>
      </c>
      <c r="B87" s="7">
        <f t="shared" si="34"/>
        <v>2029</v>
      </c>
      <c r="C87" s="35">
        <v>47452</v>
      </c>
      <c r="D87" s="4">
        <f t="shared" si="37"/>
        <v>22166666.660000015</v>
      </c>
      <c r="E87" s="5">
        <v>583333.32999999996</v>
      </c>
      <c r="F87" s="5">
        <f t="shared" si="39"/>
        <v>0</v>
      </c>
      <c r="G87" s="6">
        <f t="shared" si="35"/>
        <v>0</v>
      </c>
      <c r="H87" s="6">
        <f t="shared" si="36"/>
        <v>0</v>
      </c>
      <c r="I87" s="4">
        <f>SUM(E87+G87+H87)</f>
        <v>583333.32999999996</v>
      </c>
      <c r="J87" s="1">
        <f t="shared" si="40"/>
        <v>30</v>
      </c>
    </row>
    <row r="88" spans="1:10" outlineLevel="1" x14ac:dyDescent="0.2">
      <c r="A88" s="2">
        <v>12</v>
      </c>
      <c r="B88" s="7">
        <f>YEAR(C88)</f>
        <v>2029</v>
      </c>
      <c r="C88" s="37">
        <v>47483</v>
      </c>
      <c r="D88" s="4">
        <f t="shared" si="37"/>
        <v>21583333.330000017</v>
      </c>
      <c r="E88" s="5">
        <v>583333.32999999996</v>
      </c>
      <c r="F88" s="5">
        <f t="shared" si="39"/>
        <v>0</v>
      </c>
      <c r="G88" s="6">
        <f t="shared" si="35"/>
        <v>0</v>
      </c>
      <c r="H88" s="6">
        <f t="shared" si="36"/>
        <v>0</v>
      </c>
      <c r="I88" s="4">
        <f>SUM(E88+G88+H88)</f>
        <v>583333.32999999996</v>
      </c>
      <c r="J88" s="1">
        <f t="shared" si="40"/>
        <v>31</v>
      </c>
    </row>
    <row r="89" spans="1:10" outlineLevel="1" x14ac:dyDescent="0.2">
      <c r="A89" s="2"/>
      <c r="B89" s="27" t="s">
        <v>24</v>
      </c>
      <c r="C89" s="3"/>
      <c r="D89" s="4"/>
      <c r="E89" s="5">
        <f>SUBTOTAL(9,E77:E88)</f>
        <v>7000000</v>
      </c>
      <c r="F89" s="5">
        <f>SUBTOTAL(9,F77:F88)</f>
        <v>0</v>
      </c>
      <c r="G89" s="6">
        <f>SUBTOTAL(9,G77:G88)</f>
        <v>0</v>
      </c>
      <c r="H89" s="6">
        <f>SUBTOTAL(9,H77:H88)</f>
        <v>0</v>
      </c>
      <c r="I89" s="4">
        <f>SUBTOTAL(9,I77:I88)</f>
        <v>7000000</v>
      </c>
      <c r="J89" s="1"/>
    </row>
    <row r="90" spans="1:10" outlineLevel="1" x14ac:dyDescent="0.2">
      <c r="A90" s="2">
        <v>1</v>
      </c>
      <c r="B90" s="7">
        <f t="shared" ref="B90:B100" si="41">YEAR(C90)</f>
        <v>2030</v>
      </c>
      <c r="C90" s="35">
        <v>47514</v>
      </c>
      <c r="D90" s="14">
        <f>D88-E88</f>
        <v>21000000.000000019</v>
      </c>
      <c r="E90" s="5">
        <v>875000</v>
      </c>
      <c r="F90" s="5">
        <f>G90+H90</f>
        <v>0</v>
      </c>
      <c r="G90" s="6">
        <f t="shared" ref="G90:G101" si="42">ROUND(D90*($I$6/365*J90),2)</f>
        <v>0</v>
      </c>
      <c r="H90" s="6">
        <f t="shared" ref="H90:H101" si="43">ROUND(D90*($I$7/365*J90),2)</f>
        <v>0</v>
      </c>
      <c r="I90" s="4">
        <f>SUM(E90+G90+H90)</f>
        <v>875000</v>
      </c>
      <c r="J90" s="1">
        <f>_xlfn.DAYS(C90,C88)</f>
        <v>31</v>
      </c>
    </row>
    <row r="91" spans="1:10" outlineLevel="1" x14ac:dyDescent="0.2">
      <c r="A91" s="2">
        <f t="shared" ref="A91:A101" si="44">A90+1</f>
        <v>2</v>
      </c>
      <c r="B91" s="7">
        <f t="shared" si="41"/>
        <v>2030</v>
      </c>
      <c r="C91" s="37">
        <v>47542</v>
      </c>
      <c r="D91" s="4">
        <f t="shared" ref="D91:D101" si="45">D90-E90</f>
        <v>20125000.000000019</v>
      </c>
      <c r="E91" s="5">
        <v>875000</v>
      </c>
      <c r="F91" s="5">
        <f>G91+H91</f>
        <v>0</v>
      </c>
      <c r="G91" s="6">
        <f t="shared" si="42"/>
        <v>0</v>
      </c>
      <c r="H91" s="6">
        <f t="shared" si="43"/>
        <v>0</v>
      </c>
      <c r="I91" s="4">
        <f t="shared" ref="I91:I97" si="46">SUM(E91+G91+H91)</f>
        <v>875000</v>
      </c>
      <c r="J91" s="1">
        <f>_xlfn.DAYS(C91,C90)</f>
        <v>28</v>
      </c>
    </row>
    <row r="92" spans="1:10" outlineLevel="1" x14ac:dyDescent="0.2">
      <c r="A92" s="2">
        <f t="shared" si="44"/>
        <v>3</v>
      </c>
      <c r="B92" s="7">
        <f t="shared" si="41"/>
        <v>2030</v>
      </c>
      <c r="C92" s="35">
        <v>47573</v>
      </c>
      <c r="D92" s="4">
        <f t="shared" si="45"/>
        <v>19250000.000000019</v>
      </c>
      <c r="E92" s="5">
        <v>875000</v>
      </c>
      <c r="F92" s="5">
        <f t="shared" ref="F92:F101" si="47">G92+H92</f>
        <v>0</v>
      </c>
      <c r="G92" s="6">
        <f t="shared" si="42"/>
        <v>0</v>
      </c>
      <c r="H92" s="6">
        <f t="shared" si="43"/>
        <v>0</v>
      </c>
      <c r="I92" s="4">
        <f t="shared" si="46"/>
        <v>875000</v>
      </c>
      <c r="J92" s="1">
        <f t="shared" ref="J92:J101" si="48">_xlfn.DAYS(C92,C91)</f>
        <v>31</v>
      </c>
    </row>
    <row r="93" spans="1:10" outlineLevel="1" x14ac:dyDescent="0.2">
      <c r="A93" s="2">
        <f t="shared" si="44"/>
        <v>4</v>
      </c>
      <c r="B93" s="7">
        <f t="shared" si="41"/>
        <v>2030</v>
      </c>
      <c r="C93" s="37">
        <v>47603</v>
      </c>
      <c r="D93" s="4">
        <f t="shared" si="45"/>
        <v>18375000.000000019</v>
      </c>
      <c r="E93" s="5">
        <v>875000</v>
      </c>
      <c r="F93" s="5">
        <f t="shared" si="47"/>
        <v>0</v>
      </c>
      <c r="G93" s="6">
        <f t="shared" si="42"/>
        <v>0</v>
      </c>
      <c r="H93" s="6">
        <f t="shared" si="43"/>
        <v>0</v>
      </c>
      <c r="I93" s="4">
        <f t="shared" si="46"/>
        <v>875000</v>
      </c>
      <c r="J93" s="1">
        <f t="shared" si="48"/>
        <v>30</v>
      </c>
    </row>
    <row r="94" spans="1:10" outlineLevel="1" x14ac:dyDescent="0.2">
      <c r="A94" s="2">
        <f t="shared" si="44"/>
        <v>5</v>
      </c>
      <c r="B94" s="7">
        <f t="shared" si="41"/>
        <v>2030</v>
      </c>
      <c r="C94" s="35">
        <v>47634</v>
      </c>
      <c r="D94" s="4">
        <f t="shared" si="45"/>
        <v>17500000.000000019</v>
      </c>
      <c r="E94" s="5">
        <v>875000</v>
      </c>
      <c r="F94" s="5">
        <f t="shared" si="47"/>
        <v>0</v>
      </c>
      <c r="G94" s="6">
        <f t="shared" si="42"/>
        <v>0</v>
      </c>
      <c r="H94" s="6">
        <f t="shared" si="43"/>
        <v>0</v>
      </c>
      <c r="I94" s="4">
        <f t="shared" si="46"/>
        <v>875000</v>
      </c>
      <c r="J94" s="1">
        <f t="shared" si="48"/>
        <v>31</v>
      </c>
    </row>
    <row r="95" spans="1:10" outlineLevel="1" x14ac:dyDescent="0.2">
      <c r="A95" s="2">
        <f t="shared" si="44"/>
        <v>6</v>
      </c>
      <c r="B95" s="7">
        <f t="shared" si="41"/>
        <v>2030</v>
      </c>
      <c r="C95" s="37">
        <v>47664</v>
      </c>
      <c r="D95" s="4">
        <f t="shared" si="45"/>
        <v>16625000.000000019</v>
      </c>
      <c r="E95" s="5">
        <v>875000</v>
      </c>
      <c r="F95" s="5">
        <f t="shared" si="47"/>
        <v>0</v>
      </c>
      <c r="G95" s="6">
        <f t="shared" si="42"/>
        <v>0</v>
      </c>
      <c r="H95" s="6">
        <f t="shared" si="43"/>
        <v>0</v>
      </c>
      <c r="I95" s="4">
        <f t="shared" si="46"/>
        <v>875000</v>
      </c>
      <c r="J95" s="1">
        <f t="shared" si="48"/>
        <v>30</v>
      </c>
    </row>
    <row r="96" spans="1:10" outlineLevel="1" x14ac:dyDescent="0.2">
      <c r="A96" s="2">
        <f t="shared" si="44"/>
        <v>7</v>
      </c>
      <c r="B96" s="7">
        <f t="shared" si="41"/>
        <v>2030</v>
      </c>
      <c r="C96" s="35">
        <v>47695</v>
      </c>
      <c r="D96" s="4">
        <f t="shared" si="45"/>
        <v>15750000.000000019</v>
      </c>
      <c r="E96" s="5">
        <v>875000</v>
      </c>
      <c r="F96" s="5">
        <f t="shared" si="47"/>
        <v>0</v>
      </c>
      <c r="G96" s="6">
        <f t="shared" si="42"/>
        <v>0</v>
      </c>
      <c r="H96" s="6">
        <f t="shared" si="43"/>
        <v>0</v>
      </c>
      <c r="I96" s="4">
        <f t="shared" si="46"/>
        <v>875000</v>
      </c>
      <c r="J96" s="1">
        <f t="shared" si="48"/>
        <v>31</v>
      </c>
    </row>
    <row r="97" spans="1:10" outlineLevel="1" x14ac:dyDescent="0.2">
      <c r="A97" s="2">
        <f t="shared" si="44"/>
        <v>8</v>
      </c>
      <c r="B97" s="7">
        <f t="shared" si="41"/>
        <v>2030</v>
      </c>
      <c r="C97" s="37">
        <v>47726</v>
      </c>
      <c r="D97" s="4">
        <f t="shared" si="45"/>
        <v>14875000.000000019</v>
      </c>
      <c r="E97" s="5">
        <v>875000</v>
      </c>
      <c r="F97" s="5">
        <f t="shared" si="47"/>
        <v>0</v>
      </c>
      <c r="G97" s="6">
        <f t="shared" si="42"/>
        <v>0</v>
      </c>
      <c r="H97" s="6">
        <f t="shared" si="43"/>
        <v>0</v>
      </c>
      <c r="I97" s="4">
        <f t="shared" si="46"/>
        <v>875000</v>
      </c>
      <c r="J97" s="1">
        <f t="shared" si="48"/>
        <v>31</v>
      </c>
    </row>
    <row r="98" spans="1:10" outlineLevel="1" x14ac:dyDescent="0.2">
      <c r="A98" s="2">
        <f t="shared" si="44"/>
        <v>9</v>
      </c>
      <c r="B98" s="7">
        <f t="shared" si="41"/>
        <v>2030</v>
      </c>
      <c r="C98" s="35">
        <v>47756</v>
      </c>
      <c r="D98" s="4">
        <f t="shared" si="45"/>
        <v>14000000.000000019</v>
      </c>
      <c r="E98" s="5">
        <v>875000</v>
      </c>
      <c r="F98" s="5">
        <f t="shared" si="47"/>
        <v>0</v>
      </c>
      <c r="G98" s="6">
        <f t="shared" si="42"/>
        <v>0</v>
      </c>
      <c r="H98" s="6">
        <f t="shared" si="43"/>
        <v>0</v>
      </c>
      <c r="I98" s="4">
        <f>SUM(E98+G98+H98)</f>
        <v>875000</v>
      </c>
      <c r="J98" s="1">
        <f t="shared" si="48"/>
        <v>30</v>
      </c>
    </row>
    <row r="99" spans="1:10" outlineLevel="1" x14ac:dyDescent="0.2">
      <c r="A99" s="2">
        <f t="shared" si="44"/>
        <v>10</v>
      </c>
      <c r="B99" s="7">
        <f t="shared" si="41"/>
        <v>2030</v>
      </c>
      <c r="C99" s="37">
        <v>47787</v>
      </c>
      <c r="D99" s="4">
        <f t="shared" si="45"/>
        <v>13125000.000000019</v>
      </c>
      <c r="E99" s="5">
        <v>875000</v>
      </c>
      <c r="F99" s="5">
        <f t="shared" si="47"/>
        <v>0</v>
      </c>
      <c r="G99" s="6">
        <f t="shared" si="42"/>
        <v>0</v>
      </c>
      <c r="H99" s="6">
        <f t="shared" si="43"/>
        <v>0</v>
      </c>
      <c r="I99" s="4">
        <f>SUM(E99+G99+H99)</f>
        <v>875000</v>
      </c>
      <c r="J99" s="1">
        <f t="shared" si="48"/>
        <v>31</v>
      </c>
    </row>
    <row r="100" spans="1:10" outlineLevel="1" x14ac:dyDescent="0.2">
      <c r="A100" s="2">
        <f t="shared" si="44"/>
        <v>11</v>
      </c>
      <c r="B100" s="7">
        <f t="shared" si="41"/>
        <v>2030</v>
      </c>
      <c r="C100" s="35">
        <v>47817</v>
      </c>
      <c r="D100" s="4">
        <f t="shared" si="45"/>
        <v>12250000.000000019</v>
      </c>
      <c r="E100" s="5">
        <v>875000</v>
      </c>
      <c r="F100" s="5">
        <f t="shared" si="47"/>
        <v>0</v>
      </c>
      <c r="G100" s="6">
        <f t="shared" si="42"/>
        <v>0</v>
      </c>
      <c r="H100" s="6">
        <f t="shared" si="43"/>
        <v>0</v>
      </c>
      <c r="I100" s="4">
        <f>SUM(E100+G100+H100)</f>
        <v>875000</v>
      </c>
      <c r="J100" s="1">
        <f t="shared" si="48"/>
        <v>30</v>
      </c>
    </row>
    <row r="101" spans="1:10" outlineLevel="1" x14ac:dyDescent="0.2">
      <c r="A101" s="2">
        <f t="shared" si="44"/>
        <v>12</v>
      </c>
      <c r="B101" s="7">
        <f>YEAR(C101)</f>
        <v>2030</v>
      </c>
      <c r="C101" s="37">
        <v>47848</v>
      </c>
      <c r="D101" s="4">
        <f t="shared" si="45"/>
        <v>11375000.000000019</v>
      </c>
      <c r="E101" s="5">
        <v>875000</v>
      </c>
      <c r="F101" s="5">
        <f t="shared" si="47"/>
        <v>0</v>
      </c>
      <c r="G101" s="6">
        <f t="shared" si="42"/>
        <v>0</v>
      </c>
      <c r="H101" s="6">
        <f t="shared" si="43"/>
        <v>0</v>
      </c>
      <c r="I101" s="4">
        <f>SUM(E101+G101+H101)</f>
        <v>875000</v>
      </c>
      <c r="J101" s="1">
        <f t="shared" si="48"/>
        <v>31</v>
      </c>
    </row>
    <row r="102" spans="1:10" outlineLevel="1" x14ac:dyDescent="0.2">
      <c r="A102" s="2"/>
      <c r="B102" s="27" t="s">
        <v>25</v>
      </c>
      <c r="C102" s="3"/>
      <c r="D102" s="4"/>
      <c r="E102" s="5">
        <f>SUBTOTAL(9,E90:E101)</f>
        <v>10500000</v>
      </c>
      <c r="F102" s="5">
        <f>SUBTOTAL(9,F90:F101)</f>
        <v>0</v>
      </c>
      <c r="G102" s="6">
        <f>SUBTOTAL(9,G90:G101)</f>
        <v>0</v>
      </c>
      <c r="H102" s="6">
        <f>SUBTOTAL(9,H90:H101)</f>
        <v>0</v>
      </c>
      <c r="I102" s="4">
        <f>SUBTOTAL(9,I90:I101)</f>
        <v>10500000</v>
      </c>
      <c r="J102" s="1"/>
    </row>
    <row r="103" spans="1:10" outlineLevel="1" x14ac:dyDescent="0.2">
      <c r="A103" s="2">
        <v>1</v>
      </c>
      <c r="B103" s="7">
        <f t="shared" ref="B103:B113" si="49">YEAR(C103)</f>
        <v>2031</v>
      </c>
      <c r="C103" s="35">
        <v>47879</v>
      </c>
      <c r="D103" s="14">
        <f>D101-E101</f>
        <v>10500000.000000019</v>
      </c>
      <c r="E103" s="5">
        <v>875000</v>
      </c>
      <c r="F103" s="5">
        <f>G103+H103</f>
        <v>0</v>
      </c>
      <c r="G103" s="6">
        <f t="shared" ref="G103:G114" si="50">ROUND(D103*($I$6/365*J103),2)</f>
        <v>0</v>
      </c>
      <c r="H103" s="6">
        <f t="shared" ref="H103:H114" si="51">ROUND(D103*($I$7/365*J103),2)</f>
        <v>0</v>
      </c>
      <c r="I103" s="4">
        <f>SUM(E103+G103+H103)</f>
        <v>875000</v>
      </c>
      <c r="J103" s="1">
        <f>_xlfn.DAYS(C103,C101)</f>
        <v>31</v>
      </c>
    </row>
    <row r="104" spans="1:10" outlineLevel="1" x14ac:dyDescent="0.2">
      <c r="A104" s="2">
        <f t="shared" ref="A104:A114" si="52">A103+1</f>
        <v>2</v>
      </c>
      <c r="B104" s="7">
        <f t="shared" si="49"/>
        <v>2031</v>
      </c>
      <c r="C104" s="37">
        <v>47907</v>
      </c>
      <c r="D104" s="4">
        <f t="shared" ref="D104:D114" si="53">D103-E103</f>
        <v>9625000.0000000186</v>
      </c>
      <c r="E104" s="5">
        <v>875000</v>
      </c>
      <c r="F104" s="5">
        <f>G104+H104</f>
        <v>0</v>
      </c>
      <c r="G104" s="6">
        <f t="shared" si="50"/>
        <v>0</v>
      </c>
      <c r="H104" s="6">
        <f t="shared" si="51"/>
        <v>0</v>
      </c>
      <c r="I104" s="4">
        <f t="shared" ref="I104:I110" si="54">SUM(E104+G104+H104)</f>
        <v>875000</v>
      </c>
      <c r="J104" s="1">
        <f>_xlfn.DAYS(C104,C103)</f>
        <v>28</v>
      </c>
    </row>
    <row r="105" spans="1:10" outlineLevel="1" x14ac:dyDescent="0.2">
      <c r="A105" s="2">
        <f t="shared" si="52"/>
        <v>3</v>
      </c>
      <c r="B105" s="7">
        <f t="shared" si="49"/>
        <v>2031</v>
      </c>
      <c r="C105" s="35">
        <v>47938</v>
      </c>
      <c r="D105" s="4">
        <f t="shared" si="53"/>
        <v>8750000.0000000186</v>
      </c>
      <c r="E105" s="5">
        <v>875000</v>
      </c>
      <c r="F105" s="5">
        <f t="shared" ref="F105:F114" si="55">G105+H105</f>
        <v>0</v>
      </c>
      <c r="G105" s="6">
        <f t="shared" si="50"/>
        <v>0</v>
      </c>
      <c r="H105" s="6">
        <f t="shared" si="51"/>
        <v>0</v>
      </c>
      <c r="I105" s="4">
        <f t="shared" si="54"/>
        <v>875000</v>
      </c>
      <c r="J105" s="1">
        <f t="shared" ref="J105:J114" si="56">_xlfn.DAYS(C105,C104)</f>
        <v>31</v>
      </c>
    </row>
    <row r="106" spans="1:10" outlineLevel="1" x14ac:dyDescent="0.2">
      <c r="A106" s="2">
        <f t="shared" si="52"/>
        <v>4</v>
      </c>
      <c r="B106" s="7">
        <f t="shared" si="49"/>
        <v>2031</v>
      </c>
      <c r="C106" s="37">
        <v>47968</v>
      </c>
      <c r="D106" s="4">
        <f t="shared" si="53"/>
        <v>7875000.0000000186</v>
      </c>
      <c r="E106" s="5">
        <v>875000</v>
      </c>
      <c r="F106" s="5">
        <f t="shared" si="55"/>
        <v>0</v>
      </c>
      <c r="G106" s="6">
        <f t="shared" si="50"/>
        <v>0</v>
      </c>
      <c r="H106" s="6">
        <f t="shared" si="51"/>
        <v>0</v>
      </c>
      <c r="I106" s="4">
        <f t="shared" si="54"/>
        <v>875000</v>
      </c>
      <c r="J106" s="1">
        <f t="shared" si="56"/>
        <v>30</v>
      </c>
    </row>
    <row r="107" spans="1:10" outlineLevel="1" x14ac:dyDescent="0.2">
      <c r="A107" s="2">
        <f t="shared" si="52"/>
        <v>5</v>
      </c>
      <c r="B107" s="7">
        <f t="shared" si="49"/>
        <v>2031</v>
      </c>
      <c r="C107" s="35">
        <v>47999</v>
      </c>
      <c r="D107" s="4">
        <f t="shared" si="53"/>
        <v>7000000.0000000186</v>
      </c>
      <c r="E107" s="5">
        <v>875000</v>
      </c>
      <c r="F107" s="5">
        <f t="shared" si="55"/>
        <v>0</v>
      </c>
      <c r="G107" s="6">
        <f t="shared" si="50"/>
        <v>0</v>
      </c>
      <c r="H107" s="6">
        <f t="shared" si="51"/>
        <v>0</v>
      </c>
      <c r="I107" s="4">
        <f t="shared" si="54"/>
        <v>875000</v>
      </c>
      <c r="J107" s="1">
        <f t="shared" si="56"/>
        <v>31</v>
      </c>
    </row>
    <row r="108" spans="1:10" outlineLevel="1" x14ac:dyDescent="0.2">
      <c r="A108" s="2">
        <f t="shared" si="52"/>
        <v>6</v>
      </c>
      <c r="B108" s="7">
        <f t="shared" si="49"/>
        <v>2031</v>
      </c>
      <c r="C108" s="37">
        <v>48029</v>
      </c>
      <c r="D108" s="4">
        <f t="shared" si="53"/>
        <v>6125000.0000000186</v>
      </c>
      <c r="E108" s="5">
        <v>875000</v>
      </c>
      <c r="F108" s="5">
        <f t="shared" si="55"/>
        <v>0</v>
      </c>
      <c r="G108" s="6">
        <f t="shared" si="50"/>
        <v>0</v>
      </c>
      <c r="H108" s="6">
        <f t="shared" si="51"/>
        <v>0</v>
      </c>
      <c r="I108" s="4">
        <f t="shared" si="54"/>
        <v>875000</v>
      </c>
      <c r="J108" s="1">
        <f t="shared" si="56"/>
        <v>30</v>
      </c>
    </row>
    <row r="109" spans="1:10" outlineLevel="1" x14ac:dyDescent="0.2">
      <c r="A109" s="2">
        <f t="shared" si="52"/>
        <v>7</v>
      </c>
      <c r="B109" s="7">
        <f t="shared" si="49"/>
        <v>2031</v>
      </c>
      <c r="C109" s="35">
        <v>48060</v>
      </c>
      <c r="D109" s="4">
        <f t="shared" si="53"/>
        <v>5250000.0000000186</v>
      </c>
      <c r="E109" s="5">
        <v>875000</v>
      </c>
      <c r="F109" s="5">
        <f t="shared" si="55"/>
        <v>0</v>
      </c>
      <c r="G109" s="6">
        <f t="shared" si="50"/>
        <v>0</v>
      </c>
      <c r="H109" s="6">
        <f t="shared" si="51"/>
        <v>0</v>
      </c>
      <c r="I109" s="4">
        <f t="shared" si="54"/>
        <v>875000</v>
      </c>
      <c r="J109" s="1">
        <f t="shared" si="56"/>
        <v>31</v>
      </c>
    </row>
    <row r="110" spans="1:10" outlineLevel="1" x14ac:dyDescent="0.2">
      <c r="A110" s="2">
        <f t="shared" si="52"/>
        <v>8</v>
      </c>
      <c r="B110" s="7">
        <f t="shared" si="49"/>
        <v>2031</v>
      </c>
      <c r="C110" s="37">
        <v>48091</v>
      </c>
      <c r="D110" s="4">
        <f t="shared" si="53"/>
        <v>4375000.0000000186</v>
      </c>
      <c r="E110" s="5">
        <v>875000</v>
      </c>
      <c r="F110" s="5">
        <f t="shared" si="55"/>
        <v>0</v>
      </c>
      <c r="G110" s="6">
        <f t="shared" si="50"/>
        <v>0</v>
      </c>
      <c r="H110" s="6">
        <f t="shared" si="51"/>
        <v>0</v>
      </c>
      <c r="I110" s="4">
        <f t="shared" si="54"/>
        <v>875000</v>
      </c>
      <c r="J110" s="1">
        <f t="shared" si="56"/>
        <v>31</v>
      </c>
    </row>
    <row r="111" spans="1:10" outlineLevel="1" x14ac:dyDescent="0.2">
      <c r="A111" s="2">
        <f t="shared" si="52"/>
        <v>9</v>
      </c>
      <c r="B111" s="7">
        <f t="shared" si="49"/>
        <v>2031</v>
      </c>
      <c r="C111" s="35">
        <v>48121</v>
      </c>
      <c r="D111" s="4">
        <f t="shared" si="53"/>
        <v>3500000.0000000186</v>
      </c>
      <c r="E111" s="5">
        <v>875000</v>
      </c>
      <c r="F111" s="5">
        <f t="shared" si="55"/>
        <v>0</v>
      </c>
      <c r="G111" s="6">
        <f t="shared" si="50"/>
        <v>0</v>
      </c>
      <c r="H111" s="6">
        <f t="shared" si="51"/>
        <v>0</v>
      </c>
      <c r="I111" s="4">
        <f>SUM(E111+G111+H111)</f>
        <v>875000</v>
      </c>
      <c r="J111" s="1">
        <f t="shared" si="56"/>
        <v>30</v>
      </c>
    </row>
    <row r="112" spans="1:10" outlineLevel="1" x14ac:dyDescent="0.2">
      <c r="A112" s="2">
        <f t="shared" si="52"/>
        <v>10</v>
      </c>
      <c r="B112" s="7">
        <f t="shared" si="49"/>
        <v>2031</v>
      </c>
      <c r="C112" s="37">
        <v>48152</v>
      </c>
      <c r="D112" s="4">
        <f t="shared" si="53"/>
        <v>2625000.0000000186</v>
      </c>
      <c r="E112" s="5">
        <v>875000</v>
      </c>
      <c r="F112" s="5">
        <f t="shared" si="55"/>
        <v>0</v>
      </c>
      <c r="G112" s="6">
        <f t="shared" si="50"/>
        <v>0</v>
      </c>
      <c r="H112" s="6">
        <f t="shared" si="51"/>
        <v>0</v>
      </c>
      <c r="I112" s="4">
        <f>SUM(E112+G112+H112)</f>
        <v>875000</v>
      </c>
      <c r="J112" s="1">
        <f t="shared" si="56"/>
        <v>31</v>
      </c>
    </row>
    <row r="113" spans="1:10" outlineLevel="1" x14ac:dyDescent="0.2">
      <c r="A113" s="2">
        <f t="shared" si="52"/>
        <v>11</v>
      </c>
      <c r="B113" s="7">
        <f t="shared" si="49"/>
        <v>2031</v>
      </c>
      <c r="C113" s="35">
        <v>48182</v>
      </c>
      <c r="D113" s="4">
        <f t="shared" si="53"/>
        <v>1750000.0000000186</v>
      </c>
      <c r="E113" s="5">
        <v>875000</v>
      </c>
      <c r="F113" s="5">
        <f t="shared" si="55"/>
        <v>0</v>
      </c>
      <c r="G113" s="6">
        <f t="shared" si="50"/>
        <v>0</v>
      </c>
      <c r="H113" s="6">
        <f t="shared" si="51"/>
        <v>0</v>
      </c>
      <c r="I113" s="4">
        <f>SUM(E113+G113+H113)</f>
        <v>875000</v>
      </c>
      <c r="J113" s="1">
        <f t="shared" si="56"/>
        <v>30</v>
      </c>
    </row>
    <row r="114" spans="1:10" outlineLevel="1" x14ac:dyDescent="0.2">
      <c r="A114" s="2">
        <f t="shared" si="52"/>
        <v>12</v>
      </c>
      <c r="B114" s="7">
        <f>YEAR(C114)</f>
        <v>2031</v>
      </c>
      <c r="C114" s="37">
        <v>48213</v>
      </c>
      <c r="D114" s="4">
        <f t="shared" si="53"/>
        <v>875000.00000001863</v>
      </c>
      <c r="E114" s="5">
        <v>875000</v>
      </c>
      <c r="F114" s="5">
        <f t="shared" si="55"/>
        <v>0</v>
      </c>
      <c r="G114" s="6">
        <f t="shared" si="50"/>
        <v>0</v>
      </c>
      <c r="H114" s="6">
        <f t="shared" si="51"/>
        <v>0</v>
      </c>
      <c r="I114" s="4">
        <f>SUM(E114+G114+H114)</f>
        <v>875000</v>
      </c>
      <c r="J114" s="1">
        <f t="shared" si="56"/>
        <v>31</v>
      </c>
    </row>
    <row r="115" spans="1:10" outlineLevel="1" x14ac:dyDescent="0.2">
      <c r="A115" s="2"/>
      <c r="B115" s="27" t="s">
        <v>26</v>
      </c>
      <c r="C115" s="3"/>
      <c r="D115" s="4"/>
      <c r="E115" s="5">
        <f>SUBTOTAL(9,E103:E114)</f>
        <v>10500000</v>
      </c>
      <c r="F115" s="5">
        <f>SUBTOTAL(9,F103:F114)</f>
        <v>0</v>
      </c>
      <c r="G115" s="6">
        <f>SUBTOTAL(9,G103:G114)</f>
        <v>0</v>
      </c>
      <c r="H115" s="6">
        <f>SUBTOTAL(9,H103:H114)</f>
        <v>0</v>
      </c>
      <c r="I115" s="4">
        <f>SUBTOTAL(9,I103:I114)</f>
        <v>10500000</v>
      </c>
      <c r="J115" s="1"/>
    </row>
    <row r="116" spans="1:10" x14ac:dyDescent="0.2">
      <c r="A116" s="2"/>
      <c r="B116" s="24" t="s">
        <v>4</v>
      </c>
      <c r="C116" s="3"/>
      <c r="D116" s="14">
        <f>D114-E114</f>
        <v>1.862645149230957E-8</v>
      </c>
      <c r="E116" s="5">
        <f>SUBTOTAL(9,E11:E115)</f>
        <v>39999999.999999993</v>
      </c>
      <c r="F116" s="5">
        <f>SUBTOTAL(9,F11:F115)</f>
        <v>0</v>
      </c>
      <c r="G116" s="5">
        <f>G24+G37+G50+G63+G76+G89+G102+G115</f>
        <v>0</v>
      </c>
      <c r="H116" s="5">
        <f>H24+H37+H50+H63+H76+H89+H102+H115</f>
        <v>0</v>
      </c>
      <c r="I116" s="5">
        <f>SUBTOTAL(9,I11:I115)</f>
        <v>39999999.999999993</v>
      </c>
      <c r="J116" s="1"/>
    </row>
    <row r="117" spans="1:10" x14ac:dyDescent="0.2">
      <c r="C117" s="8"/>
      <c r="D117" s="1"/>
      <c r="E117" s="1"/>
      <c r="F117" s="1">
        <f>F116/4.6371</f>
        <v>0</v>
      </c>
      <c r="G117" s="1"/>
      <c r="H117" s="1"/>
      <c r="I117" s="9"/>
      <c r="J117" s="10"/>
    </row>
    <row r="118" spans="1:10" ht="36.75" customHeight="1" x14ac:dyDescent="0.2">
      <c r="A118" s="42"/>
      <c r="B118" s="43"/>
      <c r="C118" s="43"/>
      <c r="D118" s="43"/>
      <c r="F118" s="36"/>
      <c r="G118" s="1"/>
      <c r="H118" s="1"/>
      <c r="I118" s="11"/>
      <c r="J118" s="11"/>
    </row>
    <row r="119" spans="1:10" x14ac:dyDescent="0.2">
      <c r="C119" s="8"/>
      <c r="F119" s="39"/>
      <c r="G119" s="1"/>
      <c r="H119" s="1"/>
      <c r="I119" s="9"/>
      <c r="J119" s="10"/>
    </row>
    <row r="120" spans="1:10" x14ac:dyDescent="0.2">
      <c r="C120" s="8"/>
      <c r="F120" s="13"/>
      <c r="G120" s="1"/>
      <c r="H120" s="1"/>
      <c r="I120" s="9"/>
      <c r="J120" s="10"/>
    </row>
    <row r="121" spans="1:10" x14ac:dyDescent="0.2">
      <c r="C121" s="8"/>
      <c r="D121" s="12"/>
      <c r="E121" s="12"/>
      <c r="F121" s="12"/>
      <c r="G121" s="1"/>
      <c r="H121" s="1"/>
      <c r="J121" s="1"/>
    </row>
  </sheetData>
  <mergeCells count="6">
    <mergeCell ref="A118:D118"/>
    <mergeCell ref="D6:E6"/>
    <mergeCell ref="A4:I4"/>
    <mergeCell ref="A6:C6"/>
    <mergeCell ref="A7:C7"/>
    <mergeCell ref="A8:C8"/>
  </mergeCells>
  <printOptions horizontalCentered="1"/>
  <pageMargins left="0.25" right="0.25" top="0.75" bottom="0.75" header="0.3" footer="0.3"/>
  <pageSetup paperSize="9" scale="85" fitToHeight="0" orientation="portrait" blackAndWhite="1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Szacunek</vt:lpstr>
      <vt:lpstr>Szacunek!Tytuły_wydruku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Michalak</dc:creator>
  <cp:lastModifiedBy>Karolina Mąkal</cp:lastModifiedBy>
  <cp:lastPrinted>2024-07-29T11:43:44Z</cp:lastPrinted>
  <dcterms:created xsi:type="dcterms:W3CDTF">2012-07-30T11:37:34Z</dcterms:created>
  <dcterms:modified xsi:type="dcterms:W3CDTF">2024-09-09T13:05:32Z</dcterms:modified>
</cp:coreProperties>
</file>