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P:\Przetargi 2024\11. 271.1.10.2024 oznakowanie poziome\2. SWZ  - 271.1.10.2024\"/>
    </mc:Choice>
  </mc:AlternateContent>
  <xr:revisionPtr revIDLastSave="0" documentId="13_ncr:1_{C03D05CE-6730-4226-97F5-B3E3B22B1B43}" xr6:coauthVersionLast="47" xr6:coauthVersionMax="47" xr10:uidLastSave="{00000000-0000-0000-0000-000000000000}"/>
  <bookViews>
    <workbookView xWindow="-120" yWindow="-120" windowWidth="25440" windowHeight="15390" tabRatio="753" activeTab="3" xr2:uid="{00000000-000D-0000-FFFF-FFFF00000000}"/>
  </bookViews>
  <sheets>
    <sheet name="KO Zadanie 1 Puck" sheetId="2" r:id="rId1"/>
    <sheet name="KO zadanie 2 zamiej. W-wo" sheetId="3" r:id="rId2"/>
    <sheet name="KO zadanie 2 m. Wejherowo" sheetId="4" r:id="rId3"/>
    <sheet name="KO zadanie nr 2 zbiorczy" sheetId="1" r:id="rId4"/>
  </sheets>
  <definedNames>
    <definedName name="_xlnm.Print_Area" localSheetId="0">'KO Zadanie 1 Puck'!$A$1:$G$141</definedName>
    <definedName name="_xlnm.Print_Area" localSheetId="2">'KO zadanie 2 m. Wejherowo'!$A$1:$F$195</definedName>
    <definedName name="_xlnm.Print_Area" localSheetId="1">'KO zadanie 2 zamiej. W-wo'!$A$1:$H$200</definedName>
  </definedNames>
  <calcPr calcId="181029" iterateDelta="1E-4"/>
</workbook>
</file>

<file path=xl/calcChain.xml><?xml version="1.0" encoding="utf-8"?>
<calcChain xmlns="http://schemas.openxmlformats.org/spreadsheetml/2006/main">
  <c r="F194" i="4" l="1"/>
  <c r="F191" i="4"/>
  <c r="D196" i="4" s="1"/>
  <c r="H199" i="3"/>
  <c r="H196" i="3"/>
  <c r="E142" i="2"/>
  <c r="E141" i="2"/>
  <c r="F200" i="3"/>
  <c r="D194" i="4"/>
  <c r="F196" i="3"/>
  <c r="F199" i="3"/>
  <c r="D147" i="4"/>
  <c r="D143" i="4"/>
  <c r="D140" i="4"/>
  <c r="D102" i="4"/>
  <c r="D101" i="4"/>
  <c r="D99" i="4"/>
  <c r="D54" i="4"/>
  <c r="D191" i="4" s="1"/>
  <c r="D195" i="4" s="1"/>
  <c r="F197" i="3"/>
  <c r="F192" i="3"/>
  <c r="F182" i="3"/>
  <c r="F155" i="3"/>
  <c r="F154" i="3"/>
  <c r="F150" i="3"/>
  <c r="F144" i="3"/>
  <c r="F140" i="3"/>
  <c r="F139" i="3"/>
  <c r="F138" i="3"/>
  <c r="F135" i="3"/>
  <c r="F134" i="3"/>
  <c r="F133" i="3"/>
  <c r="F132" i="3"/>
  <c r="F131" i="3"/>
  <c r="F130" i="3"/>
  <c r="F129" i="3"/>
  <c r="F128" i="3"/>
  <c r="F127" i="3"/>
  <c r="F108" i="3"/>
  <c r="F107" i="3"/>
  <c r="F106" i="3"/>
  <c r="F105" i="3"/>
  <c r="F104" i="3"/>
  <c r="F103" i="3"/>
  <c r="F94" i="3"/>
  <c r="F52" i="3"/>
  <c r="F51" i="3"/>
  <c r="F32" i="3"/>
  <c r="F16" i="3"/>
  <c r="F15" i="3"/>
  <c r="F14" i="3"/>
  <c r="F13" i="3"/>
  <c r="F12" i="3"/>
  <c r="F11" i="3"/>
  <c r="F10" i="3"/>
  <c r="F9" i="3"/>
  <c r="F8" i="3"/>
  <c r="E139" i="2"/>
  <c r="E138" i="2"/>
  <c r="E135" i="2"/>
  <c r="E133" i="2"/>
  <c r="E132" i="2"/>
  <c r="E116" i="2"/>
  <c r="E86" i="2"/>
  <c r="E85" i="2"/>
  <c r="E46" i="2"/>
  <c r="E13" i="2"/>
  <c r="E11" i="2"/>
  <c r="E10" i="2"/>
  <c r="E9" i="2"/>
  <c r="F201" i="3" l="1"/>
</calcChain>
</file>

<file path=xl/sharedStrings.xml><?xml version="1.0" encoding="utf-8"?>
<sst xmlns="http://schemas.openxmlformats.org/spreadsheetml/2006/main" count="961" uniqueCount="446">
  <si>
    <t>Lp.</t>
  </si>
  <si>
    <t>Wyszczególnienie elementów rozliczeniowych</t>
  </si>
  <si>
    <t>1.</t>
  </si>
  <si>
    <t>2.</t>
  </si>
  <si>
    <t>3.</t>
  </si>
  <si>
    <t>Razem brutto</t>
  </si>
  <si>
    <t>Zestawienie oznakowania poziomego - Powiat Pucki - rok 2024</t>
  </si>
  <si>
    <t>KOSZTORYS OFERTOWY</t>
  </si>
  <si>
    <t>LP.</t>
  </si>
  <si>
    <t>NR. DROGI</t>
  </si>
  <si>
    <t>LOKALIZACJA</t>
  </si>
  <si>
    <t>SYMBOL ZNAKU</t>
  </si>
  <si>
    <t>POWIERZCHNIA</t>
  </si>
  <si>
    <t>CENA JEDN.</t>
  </si>
  <si>
    <t>WARTOŚĆ</t>
  </si>
  <si>
    <t>4.</t>
  </si>
  <si>
    <t>5.</t>
  </si>
  <si>
    <t>6.</t>
  </si>
  <si>
    <t>7.</t>
  </si>
  <si>
    <t>1440G</t>
  </si>
  <si>
    <t>Domatówko ( 2 szt.)</t>
  </si>
  <si>
    <t>P-10</t>
  </si>
  <si>
    <t>Leśniewo (2 szt.)</t>
  </si>
  <si>
    <t>Leśniewo skrzyżowanie z 1508G</t>
  </si>
  <si>
    <t>Leśniewo skrzyżowanie 
przy Gimnazjum</t>
  </si>
  <si>
    <t>P-1e</t>
  </si>
  <si>
    <t>P-4</t>
  </si>
  <si>
    <t>P-6</t>
  </si>
  <si>
    <t>P-13</t>
  </si>
  <si>
    <t>Darzlubie (3 szt.)</t>
  </si>
  <si>
    <t>Darzlubie  - skrzyżowanie z dr. 1510G + azyl przy szkole</t>
  </si>
  <si>
    <t>P-1d</t>
  </si>
  <si>
    <t>P-12</t>
  </si>
  <si>
    <t>P-7a</t>
  </si>
  <si>
    <t xml:space="preserve">Połczyno </t>
  </si>
  <si>
    <t>Połczyno (2 szt.)</t>
  </si>
  <si>
    <t>Połczyno - Puck 
odc. 20+051 - 22+621</t>
  </si>
  <si>
    <t>P-1</t>
  </si>
  <si>
    <t>P-3a</t>
  </si>
  <si>
    <t>Leśniewo - Darzlubie</t>
  </si>
  <si>
    <t>zgodnie z projektem</t>
  </si>
  <si>
    <t>Wielka Piaśnica - Leśniewo</t>
  </si>
  <si>
    <t>1441G</t>
  </si>
  <si>
    <t>Połchowo (1 szt.)</t>
  </si>
  <si>
    <t>1446G</t>
  </si>
  <si>
    <t>Brzyno - Wierzchucino</t>
  </si>
  <si>
    <t>1447G</t>
  </si>
  <si>
    <t>Prusewo - Bychowo</t>
  </si>
  <si>
    <t>P-7d</t>
  </si>
  <si>
    <t>1500G</t>
  </si>
  <si>
    <t>Białogóra - Słuchowo</t>
  </si>
  <si>
    <t>Białogóra (1 szt.)</t>
  </si>
  <si>
    <t>1503G</t>
  </si>
  <si>
    <t>Sławoszynko - Karwieńskie Błoto Drugie</t>
  </si>
  <si>
    <t>0+115 - 1+302</t>
  </si>
  <si>
    <t>Karwieńskie Błoto Drugie</t>
  </si>
  <si>
    <t>Karwieńskie Błoto Drugie - Goszczyno</t>
  </si>
  <si>
    <t>4+678 - 8+642</t>
  </si>
  <si>
    <t>1502G</t>
  </si>
  <si>
    <t>Dębki (1 szt.)</t>
  </si>
  <si>
    <t>Odargowo</t>
  </si>
  <si>
    <t>Odargowo 4+422 - 5+695</t>
  </si>
  <si>
    <t>P-1b</t>
  </si>
  <si>
    <t>P-3b</t>
  </si>
  <si>
    <t>8.</t>
  </si>
  <si>
    <t>1504G</t>
  </si>
  <si>
    <t xml:space="preserve">Karwieńskie Błoto Pierwsze
</t>
  </si>
  <si>
    <t>0+000 - 0+700</t>
  </si>
  <si>
    <t>1+375 - 1+675</t>
  </si>
  <si>
    <t>Minkowice - Parszczyce</t>
  </si>
  <si>
    <t>Zgodnie z załącznikiem</t>
  </si>
  <si>
    <t>9.</t>
  </si>
  <si>
    <t>1505G</t>
  </si>
  <si>
    <t>Sławoszyno</t>
  </si>
  <si>
    <t>Minkowice - Sławoszyno
0+770 - 1+569</t>
  </si>
  <si>
    <t>Sławoszyno szkoła</t>
  </si>
  <si>
    <t>10.</t>
  </si>
  <si>
    <t>1506G</t>
  </si>
  <si>
    <t>Mieroszyno (1 szt.)</t>
  </si>
  <si>
    <t>Jastrzębie Góra - Gnieżdżewo</t>
  </si>
  <si>
    <t>zgodnie z załącznikiem</t>
  </si>
  <si>
    <t>Łebcz - Gnieżdżewo
długość odcinka 2300 m</t>
  </si>
  <si>
    <t>P-7C/P-7D</t>
  </si>
  <si>
    <t>11.</t>
  </si>
  <si>
    <t>1507G</t>
  </si>
  <si>
    <t>Gnieżdżewo - Swarzewo
(DW 216)</t>
  </si>
  <si>
    <t>0+030 - 0+230
segregacja</t>
  </si>
  <si>
    <t>12.</t>
  </si>
  <si>
    <t>1508G</t>
  </si>
  <si>
    <t>Parszkowo - Starzyno</t>
  </si>
  <si>
    <t>Domatowo - szkoła</t>
  </si>
  <si>
    <t>Leśniewo (1 szt.)</t>
  </si>
  <si>
    <t>13.</t>
  </si>
  <si>
    <t>1509G</t>
  </si>
  <si>
    <t>Łebcz - Starzyński Dwór
(5 szt.)</t>
  </si>
  <si>
    <t>Łebcz - Starzyński Dwór</t>
  </si>
  <si>
    <t>Poczernino</t>
  </si>
  <si>
    <t>Poczernino - Łebcz</t>
  </si>
  <si>
    <t>1,9 km</t>
  </si>
  <si>
    <t>14.</t>
  </si>
  <si>
    <t>1510G</t>
  </si>
  <si>
    <t>Mechowo (1 szt.)</t>
  </si>
  <si>
    <t>Mechowo</t>
  </si>
  <si>
    <t>P-17</t>
  </si>
  <si>
    <t>15.</t>
  </si>
  <si>
    <t>1511G</t>
  </si>
  <si>
    <t>Puck - Żelistrzewo
1+680 - 4+869</t>
  </si>
  <si>
    <t>16.</t>
  </si>
  <si>
    <t>1513G</t>
  </si>
  <si>
    <t>Małe Błądzikowo - Rzucewo</t>
  </si>
  <si>
    <t xml:space="preserve">3,2km </t>
  </si>
  <si>
    <t>Żelistrzewo - Rzucewo</t>
  </si>
  <si>
    <t>P-7b</t>
  </si>
  <si>
    <t>Rzucewo - Osłonino</t>
  </si>
  <si>
    <t>P-7c, P-7d,
P-25, P-27</t>
  </si>
  <si>
    <t>Osłonino (2 szt.)</t>
  </si>
  <si>
    <t>Żelistrzewo (5 szt.)</t>
  </si>
  <si>
    <t>od skrzyżowania z 1511G do skrzyżowania z 1514G</t>
  </si>
  <si>
    <t>Żelistrzewo od skrzyżowania
z 1514G do skrzyżowania
z DW nr 216</t>
  </si>
  <si>
    <t>17.</t>
  </si>
  <si>
    <t>1514G</t>
  </si>
  <si>
    <t>Mrzezino - Kazimierz</t>
  </si>
  <si>
    <t>Żelistrzewo - Mrzezino (łąki)</t>
  </si>
  <si>
    <t>P-7c,P-7d</t>
  </si>
  <si>
    <t>Kazimierz (od betonówki
do DW nr 100)</t>
  </si>
  <si>
    <t>18.</t>
  </si>
  <si>
    <t>1515G</t>
  </si>
  <si>
    <t>DW nr 216 - Połchowo</t>
  </si>
  <si>
    <t>Połchowo /gm. Puck/ (2 szt.)</t>
  </si>
  <si>
    <t>Mrzezino (2 szt.)</t>
  </si>
  <si>
    <t>Mrzezino - przejazd kolejowy</t>
  </si>
  <si>
    <t>P-14</t>
  </si>
  <si>
    <t>Mrzezino - skrzyżowanie
z dr 1514G (Smolno - Mrzezino - Kazimierz)</t>
  </si>
  <si>
    <t>rondo Mrzezino</t>
  </si>
  <si>
    <t>19.</t>
  </si>
  <si>
    <t>1516G</t>
  </si>
  <si>
    <t>Mosty 2 szt.)</t>
  </si>
  <si>
    <t>Mechelinki</t>
  </si>
  <si>
    <t>20.</t>
  </si>
  <si>
    <t>1517G</t>
  </si>
  <si>
    <t>Rewa (7 szt.)</t>
  </si>
  <si>
    <t>Mosty (4 szt.)</t>
  </si>
  <si>
    <t>Mosty - skrzyżowanie
z DP. nr 1516G (Mosty - Mechelinki)</t>
  </si>
  <si>
    <t>Pierwoszyno (1 szt.)</t>
  </si>
  <si>
    <t>Rewa - Pierowszyno
0+000-4+887</t>
  </si>
  <si>
    <t>Kosakowo - Pogórze
6+036 - 8+798</t>
  </si>
  <si>
    <t>21.</t>
  </si>
  <si>
    <t>1518G</t>
  </si>
  <si>
    <t>Pogórze</t>
  </si>
  <si>
    <t>Suchy Dwór</t>
  </si>
  <si>
    <t>P-1,P-4,P-6,P-23</t>
  </si>
  <si>
    <t>Suchy Dwór - Pogórze</t>
  </si>
  <si>
    <t>1,1 km</t>
  </si>
  <si>
    <t>22.</t>
  </si>
  <si>
    <t>1519G</t>
  </si>
  <si>
    <t>DW nr 100 - Kazimierz</t>
  </si>
  <si>
    <t>0,3 km</t>
  </si>
  <si>
    <t>Kosakowo (4 szt.)</t>
  </si>
  <si>
    <t>Kazimierz (ul. Kwietniowa)</t>
  </si>
  <si>
    <t>Dębogórze</t>
  </si>
  <si>
    <t>Kosakowo - obręb skrzyżowania z ul. Rzemieślniczą</t>
  </si>
  <si>
    <t>P-12,P-13,P-21,P-4,
P-1b, P-2b,P-1c</t>
  </si>
  <si>
    <t>23.</t>
  </si>
  <si>
    <t>1522G</t>
  </si>
  <si>
    <t>DW nr 218 - Świecino - Połchówko</t>
  </si>
  <si>
    <t>24.</t>
  </si>
  <si>
    <t>1523G</t>
  </si>
  <si>
    <t>Lisewo
3+665 - 3+937</t>
  </si>
  <si>
    <t>25.</t>
  </si>
  <si>
    <t>1524G</t>
  </si>
  <si>
    <t>Krokowa ( 1szt.)</t>
  </si>
  <si>
    <t>Jeldzino (2 szt.)</t>
  </si>
  <si>
    <t>26.</t>
  </si>
  <si>
    <t>1525G</t>
  </si>
  <si>
    <t>Skrzyżowanie z drogą powiatową nr 1521G</t>
  </si>
  <si>
    <t>Sobieńczyce - Karlikowo - Dw218</t>
  </si>
  <si>
    <t>27.</t>
  </si>
  <si>
    <t>1526G</t>
  </si>
  <si>
    <t>Lubkowo - przy kapliczce
i DPS ( 2 szt.)</t>
  </si>
  <si>
    <t>Tyłowo (3 szt.)</t>
  </si>
  <si>
    <t>28.</t>
  </si>
  <si>
    <t>1490G</t>
  </si>
  <si>
    <t>Rumia - Pierwoszyno</t>
  </si>
  <si>
    <t>29.</t>
  </si>
  <si>
    <t>Pierwoszyno - Kosakowo</t>
  </si>
  <si>
    <t>30.</t>
  </si>
  <si>
    <t>Wytarcie istniejącego oznakowania poziomego</t>
  </si>
  <si>
    <t>L.p.</t>
  </si>
  <si>
    <t>Nr drogi</t>
  </si>
  <si>
    <t xml:space="preserve">Lokalizacja </t>
  </si>
  <si>
    <t>km</t>
  </si>
  <si>
    <t>Symbol znaku</t>
  </si>
  <si>
    <t>Powierzchnia malowania [m2]</t>
  </si>
  <si>
    <t>1306G</t>
  </si>
  <si>
    <t>Ulinia - Sasino</t>
  </si>
  <si>
    <t>13+750 -16+340</t>
  </si>
  <si>
    <t>1318G</t>
  </si>
  <si>
    <t>granica powiatu - Brzeźno Lęborskie</t>
  </si>
  <si>
    <t>Brzeźno Lęborskie - Łęczyce</t>
  </si>
  <si>
    <t>7+715 - 10+800</t>
  </si>
  <si>
    <t>P-1a</t>
  </si>
  <si>
    <t>P-21</t>
  </si>
  <si>
    <t>Łęczyce</t>
  </si>
  <si>
    <t>Łęczyce (6 szt.)</t>
  </si>
  <si>
    <t>Łęczyce przejazd kolejowy</t>
  </si>
  <si>
    <t>Łęczyce - Godętowo</t>
  </si>
  <si>
    <t>12+138 - 13+148</t>
  </si>
  <si>
    <t>skrzyżowanie z 1322G</t>
  </si>
  <si>
    <t>przejazd kolejowy Łęczyce - Godętowo</t>
  </si>
  <si>
    <t>linia krawędziowa przy utwardzonym poboczu - 0,9km</t>
  </si>
  <si>
    <t>1322G</t>
  </si>
  <si>
    <t>Brzeźno Lęborskie</t>
  </si>
  <si>
    <t>linia osiowa</t>
  </si>
  <si>
    <t>Kisewo - Brzeźno Lęborskie
5+699 - 12+700</t>
  </si>
  <si>
    <t>Świchowo</t>
  </si>
  <si>
    <t>Wykaz linii</t>
  </si>
  <si>
    <t>P-7D</t>
  </si>
  <si>
    <t>P-7C</t>
  </si>
  <si>
    <t>1330G</t>
  </si>
  <si>
    <t>Dzięcielec - Rozłaski Bór
długość odcinka 3400m</t>
  </si>
  <si>
    <t>1336G</t>
  </si>
  <si>
    <t>granica powiatu - Linia
6+550 - 11+850</t>
  </si>
  <si>
    <t>Linia - Strzepcz - Wejherowo</t>
  </si>
  <si>
    <t xml:space="preserve">Skrzyżowanie z drogą powiatową 1431G </t>
  </si>
  <si>
    <t>UG Linia - Skrzyżowanie</t>
  </si>
  <si>
    <t>Skrzyżowanie 1336G z 1431G 
w Lini</t>
  </si>
  <si>
    <t>Skrzyżowanie Rosochy</t>
  </si>
  <si>
    <t>Strzepcz - Pobłocie</t>
  </si>
  <si>
    <t>Strzepcz (od Policji do przejścia dla pieszych oraz Aleja Lipowa)
Pobłocie (azyl Lewinko)</t>
  </si>
  <si>
    <t>Skrzyżowanie Strzepcz</t>
  </si>
  <si>
    <t>Skrzyżowanie Częstkowo</t>
  </si>
  <si>
    <t>Linia</t>
  </si>
  <si>
    <t>most Dąbrówka</t>
  </si>
  <si>
    <t>linie krawędziowe</t>
  </si>
  <si>
    <t>skrzyżowanie Dąbrówka</t>
  </si>
  <si>
    <t>P-4, P-6, P-13</t>
  </si>
  <si>
    <t>1400G</t>
  </si>
  <si>
    <t>Gniewowo (ul. Spacerowa)</t>
  </si>
  <si>
    <t>P-25</t>
  </si>
  <si>
    <t>1401G</t>
  </si>
  <si>
    <t>Zbychowo (ul. Gniewowska)</t>
  </si>
  <si>
    <t xml:space="preserve">Wejherowo - Gniewowo
długość odcinka 3480m
</t>
  </si>
  <si>
    <t>P-7C,P-7D</t>
  </si>
  <si>
    <t>1402G</t>
  </si>
  <si>
    <t>Zbychowo (1 szt)</t>
  </si>
  <si>
    <t>1+572</t>
  </si>
  <si>
    <t>Zbychowo próg</t>
  </si>
  <si>
    <t>Zbychowo - Nowy Dwór Wejherowski</t>
  </si>
  <si>
    <t>P-7c, P-7d</t>
  </si>
  <si>
    <t>1404G</t>
  </si>
  <si>
    <t>Łężyce (ul. Obwodowa)</t>
  </si>
  <si>
    <t>Skrzyżowanie z ul. Wierzbową i Aleją Parku Krajobrazowego</t>
  </si>
  <si>
    <t>Łężyce - Gdynia</t>
  </si>
  <si>
    <t>1405G</t>
  </si>
  <si>
    <t>Szemud Karczemki
0+000 - 13+151</t>
  </si>
  <si>
    <t xml:space="preserve">Kielno - Karczemki </t>
  </si>
  <si>
    <t>linie krawędziowe + P21</t>
  </si>
  <si>
    <t>Biblioteka Publiczna Gminy Szemud/ Straż Pożarna</t>
  </si>
  <si>
    <t>P-18</t>
  </si>
  <si>
    <t>1409G</t>
  </si>
  <si>
    <t>Częstkowo (2 szt.)</t>
  </si>
  <si>
    <t>Częstkowo - Głazica</t>
  </si>
  <si>
    <t>1410G</t>
  </si>
  <si>
    <t>Luzino</t>
  </si>
  <si>
    <t>0+208</t>
  </si>
  <si>
    <t>P-19</t>
  </si>
  <si>
    <t>Luzino (3szt.)</t>
  </si>
  <si>
    <t>0+409</t>
  </si>
  <si>
    <t>Robakowo (6 szt.)</t>
  </si>
  <si>
    <t>2+887</t>
  </si>
  <si>
    <t>skrzyżowanie z ul.
S. Lewińskiego</t>
  </si>
  <si>
    <t>przez miejscowość Robakowo</t>
  </si>
  <si>
    <t>odc. 1+845 - 3+749</t>
  </si>
  <si>
    <t>Robakowo - Luzino</t>
  </si>
  <si>
    <t>Robakowo - pętla autobusowa</t>
  </si>
  <si>
    <t>1412G</t>
  </si>
  <si>
    <t>Gdynia - Koleczkowo
0+000 - 1+250</t>
  </si>
  <si>
    <t>Koleczkowo ul. Kamieńska</t>
  </si>
  <si>
    <t>1416G</t>
  </si>
  <si>
    <t>Jeleńska Huta przy szkole</t>
  </si>
  <si>
    <t>Kowalewo łuk</t>
  </si>
  <si>
    <t>Kowalewo</t>
  </si>
  <si>
    <t>1415G</t>
  </si>
  <si>
    <t>Kielno (1 szt.)</t>
  </si>
  <si>
    <t>0+017</t>
  </si>
  <si>
    <t>1418G</t>
  </si>
  <si>
    <t>Będargowo-Kolonia</t>
  </si>
  <si>
    <t>Łebieńska Huta - Szopy</t>
  </si>
  <si>
    <t>1419G</t>
  </si>
  <si>
    <t>Strzepcz (1 szt.)</t>
  </si>
  <si>
    <t>0+033</t>
  </si>
  <si>
    <t>1420G</t>
  </si>
  <si>
    <t>Rozłazino</t>
  </si>
  <si>
    <t>P-10, P-4
P-6, P-13</t>
  </si>
  <si>
    <t>1422G</t>
  </si>
  <si>
    <t>Rozłazino - Dzięcielec</t>
  </si>
  <si>
    <t>1427G</t>
  </si>
  <si>
    <t>Osetnik-Sasino</t>
  </si>
  <si>
    <t>1429G</t>
  </si>
  <si>
    <t>Choczewo - Kierzkowo
5+141 - 6+681</t>
  </si>
  <si>
    <t>P3a</t>
  </si>
  <si>
    <t>skrzyżowanie z drogą gminną
w m. Lubiatowo</t>
  </si>
  <si>
    <t>Lubiatowo - Osieki
0+080 - 3+480</t>
  </si>
  <si>
    <t>od DW nr 213 do Lubiatowa</t>
  </si>
  <si>
    <t>P-27</t>
  </si>
  <si>
    <t>1430G</t>
  </si>
  <si>
    <t>Kurowo</t>
  </si>
  <si>
    <t>1431G</t>
  </si>
  <si>
    <t>Linia - Niepoczołowice
3+500 - 6595</t>
  </si>
  <si>
    <t>1436G</t>
  </si>
  <si>
    <t>Perlino - Gniewino</t>
  </si>
  <si>
    <t>1437G</t>
  </si>
  <si>
    <t>Choczewo
0+000 - 0+600</t>
  </si>
  <si>
    <t>Choczewo - Łętowo</t>
  </si>
  <si>
    <t>1438G</t>
  </si>
  <si>
    <t>Żelazno - Bolszewo</t>
  </si>
  <si>
    <t>P-1a/b</t>
  </si>
  <si>
    <t>P-1c</t>
  </si>
  <si>
    <t>P-2b</t>
  </si>
  <si>
    <t>P-7a/P-1e</t>
  </si>
  <si>
    <t>P-8b</t>
  </si>
  <si>
    <t>P-83</t>
  </si>
  <si>
    <t>P-11</t>
  </si>
  <si>
    <t>P-15</t>
  </si>
  <si>
    <t>Mierzyno - Tadzino</t>
  </si>
  <si>
    <t>Góra</t>
  </si>
  <si>
    <t>P-4, P-10</t>
  </si>
  <si>
    <t>1439G</t>
  </si>
  <si>
    <t>Mierzyno - Gniewino - Czymanowo</t>
  </si>
  <si>
    <t>Gniewino</t>
  </si>
  <si>
    <t>P-4, P-1e</t>
  </si>
  <si>
    <t>Kniewo - Warszkowo</t>
  </si>
  <si>
    <t>Rondo na skrzyżowaniu 1438G i 1446G</t>
  </si>
  <si>
    <t>Czymanowo przy EWŻ</t>
  </si>
  <si>
    <t>Bychowo - Perlino</t>
  </si>
  <si>
    <t>31.</t>
  </si>
  <si>
    <t>1451G</t>
  </si>
  <si>
    <t>Barłomino - Wyszecino</t>
  </si>
  <si>
    <t>Barłomino</t>
  </si>
  <si>
    <t>Barłomino - Luzino</t>
  </si>
  <si>
    <t>Barłomino (ul. Lipowa) - Luzino</t>
  </si>
  <si>
    <t>2,7 km</t>
  </si>
  <si>
    <t xml:space="preserve"> skrzyżowanie 1451G z 1452G (Kochanowo)</t>
  </si>
  <si>
    <t>Kębłowo
(od ul. Wiejskiej do DK nr 6)</t>
  </si>
  <si>
    <t>przy przedszkolu</t>
  </si>
  <si>
    <t>droga jednokierunkowa</t>
  </si>
  <si>
    <t>Zelewo</t>
  </si>
  <si>
    <t>rondo Rosochy</t>
  </si>
  <si>
    <t>Rosochy - Łebno</t>
  </si>
  <si>
    <t>Kniewo - DK nr 6 - Luzino - Łebno</t>
  </si>
  <si>
    <t>DK6 - przejazd kolejowy w Luzinie</t>
  </si>
  <si>
    <t>skrzyżowanie z 1410G</t>
  </si>
  <si>
    <t>32.</t>
  </si>
  <si>
    <t>1452G</t>
  </si>
  <si>
    <t>Gościcino - Kochanowo</t>
  </si>
  <si>
    <t>33.</t>
  </si>
  <si>
    <t>1453G</t>
  </si>
  <si>
    <t>Kębłowo</t>
  </si>
  <si>
    <t>34.</t>
  </si>
  <si>
    <t>1454G</t>
  </si>
  <si>
    <t>Strzebielino- przejazd kolejowy</t>
  </si>
  <si>
    <t>35.</t>
  </si>
  <si>
    <t>1455G</t>
  </si>
  <si>
    <t>Świetlino</t>
  </si>
  <si>
    <t>Kostkowo - Chynowie</t>
  </si>
  <si>
    <t>36.</t>
  </si>
  <si>
    <t>1456G</t>
  </si>
  <si>
    <t>Bożepole</t>
  </si>
  <si>
    <t>5+277</t>
  </si>
  <si>
    <t>Bożepole - Chmieleniec</t>
  </si>
  <si>
    <t>P-10, P-4, P-13</t>
  </si>
  <si>
    <t>37.</t>
  </si>
  <si>
    <t>1457G</t>
  </si>
  <si>
    <t>Kaczkowo</t>
  </si>
  <si>
    <t>38.</t>
  </si>
  <si>
    <t>Chrzanowo - Wysokie - Kaczkowo</t>
  </si>
  <si>
    <t>Kaczkowo - Wysokie</t>
  </si>
  <si>
    <t>39.</t>
  </si>
  <si>
    <t>1458G</t>
  </si>
  <si>
    <t>Mierzyno - Pużyce</t>
  </si>
  <si>
    <t>40.</t>
  </si>
  <si>
    <t>1460G</t>
  </si>
  <si>
    <t>Zwartowo</t>
  </si>
  <si>
    <t>41.</t>
  </si>
  <si>
    <t>1489G</t>
  </si>
  <si>
    <t>Karczemki - Wejherowo</t>
  </si>
  <si>
    <t>42.</t>
  </si>
  <si>
    <t>Nawcz-Osiek</t>
  </si>
  <si>
    <t>43.</t>
  </si>
  <si>
    <t>Oznakowanie poziome grubowarstwowe
z masy chemoutwardzalnej o grubości 5 mm
- linie wibracyjne o wymiarach 3,0m x 0,12m</t>
  </si>
  <si>
    <t>44.</t>
  </si>
  <si>
    <t>45.</t>
  </si>
  <si>
    <t>Wykonanie drugiego malowania
przejść dla pieszych</t>
  </si>
  <si>
    <t>46.</t>
  </si>
  <si>
    <t>Wykonanie drugiego malowania
przejazdów dla rowerów</t>
  </si>
  <si>
    <t>Oznakowanie poziome dróg powiatowych miejskich w Wejherowie - rok 2024</t>
  </si>
  <si>
    <t>Lp</t>
  </si>
  <si>
    <t>ulica (droga)</t>
  </si>
  <si>
    <t>Kod znaku</t>
  </si>
  <si>
    <t>Powierzchnia</t>
  </si>
  <si>
    <t>Cena jedn.</t>
  </si>
  <si>
    <t>Wartość</t>
  </si>
  <si>
    <t>Strzelecka (1336G)</t>
  </si>
  <si>
    <t>Odrębna - droga do Gniewowa (1401G)</t>
  </si>
  <si>
    <t>Chopina (1442G)</t>
  </si>
  <si>
    <t>P-2a</t>
  </si>
  <si>
    <t>P-7c</t>
  </si>
  <si>
    <t>P-8a</t>
  </si>
  <si>
    <t>P-23</t>
  </si>
  <si>
    <t>od Jagalskiego
do skrzyżowania do Kąpina</t>
  </si>
  <si>
    <t>Sucharskiego - Sobieskiego (1478G)</t>
  </si>
  <si>
    <t>Tartaczna - Przemysłowa (1479G)</t>
  </si>
  <si>
    <t>P-8d</t>
  </si>
  <si>
    <t>P-8e</t>
  </si>
  <si>
    <t>P-10 (droga dla rowerów)</t>
  </si>
  <si>
    <t>Przemysłowa
(od ronda do cegielni)</t>
  </si>
  <si>
    <t>według projektu</t>
  </si>
  <si>
    <t>Graniczna (1480G)</t>
  </si>
  <si>
    <t>Dworcowa - 10 Lutego (1481G)</t>
  </si>
  <si>
    <t>Partyzantów - Pomorska - Prusa - Rybacka (1482)</t>
  </si>
  <si>
    <t>P-24</t>
  </si>
  <si>
    <t>Kościuszki - Mickiewicza - Reformatów (1484)</t>
  </si>
  <si>
    <t>P-16</t>
  </si>
  <si>
    <t>P-20</t>
  </si>
  <si>
    <t>TAXI</t>
  </si>
  <si>
    <t>Św. Jana - Rzeźnicka (1485G)</t>
  </si>
  <si>
    <t>P-9a</t>
  </si>
  <si>
    <t>Judyckiego - Wniebowstąpienia (1486G)</t>
  </si>
  <si>
    <t>12 Marca (1487G)</t>
  </si>
  <si>
    <t>Sikorskiego (1488G)</t>
  </si>
  <si>
    <t>P-22</t>
  </si>
  <si>
    <t>Wytarcie oznakowania</t>
  </si>
  <si>
    <t>Powierzchnia niebieska miejsc dla niepełnosprawnych</t>
  </si>
  <si>
    <t>Etap I - Razem</t>
  </si>
  <si>
    <t>Etap II - Razem</t>
  </si>
  <si>
    <t>Razem powierzchnia Etap I + Etap II</t>
  </si>
  <si>
    <r>
      <rPr>
        <b/>
        <sz val="11"/>
        <color theme="4" tint="-0.249977111117893"/>
        <rFont val="Czcionka tekstu podstawowego"/>
        <charset val="238"/>
      </rPr>
      <t>Razem wartość netto:</t>
    </r>
    <r>
      <rPr>
        <b/>
        <sz val="11"/>
        <color indexed="64"/>
        <rFont val="Czcionka tekstu podstawowego"/>
      </rPr>
      <t xml:space="preserve">
</t>
    </r>
    <r>
      <rPr>
        <sz val="11"/>
        <color indexed="64"/>
        <rFont val="Czcionka tekstu podstawowego"/>
        <charset val="238"/>
      </rPr>
      <t xml:space="preserve">(zsumować wartość podaną w pozycji </t>
    </r>
    <r>
      <rPr>
        <b/>
        <sz val="11"/>
        <color indexed="64"/>
        <rFont val="Czcionka tekstu podstawowego"/>
        <charset val="238"/>
      </rPr>
      <t>Etap I - Razem</t>
    </r>
    <r>
      <rPr>
        <sz val="11"/>
        <color indexed="64"/>
        <rFont val="Czcionka tekstu podstawowego"/>
        <charset val="238"/>
      </rPr>
      <t xml:space="preserve"> i wartość podaną w pozycji </t>
    </r>
    <r>
      <rPr>
        <b/>
        <sz val="11"/>
        <color indexed="64"/>
        <rFont val="Czcionka tekstu podstawowego"/>
        <charset val="238"/>
      </rPr>
      <t>Etap II - Razem</t>
    </r>
    <r>
      <rPr>
        <sz val="11"/>
        <color indexed="64"/>
        <rFont val="Czcionka tekstu podstawowego"/>
        <charset val="238"/>
      </rPr>
      <t>)</t>
    </r>
  </si>
  <si>
    <r>
      <rPr>
        <b/>
        <sz val="11"/>
        <color theme="4" tint="-0.249977111117893"/>
        <rFont val="Czcionka tekstu podstawowego"/>
        <charset val="238"/>
      </rPr>
      <t>Podatek VAT:</t>
    </r>
    <r>
      <rPr>
        <b/>
        <sz val="11"/>
        <color indexed="64"/>
        <rFont val="Czcionka tekstu podstawowego"/>
      </rPr>
      <t xml:space="preserve">
</t>
    </r>
    <r>
      <rPr>
        <sz val="11"/>
        <color indexed="64"/>
        <rFont val="Czcionka tekstu podstawowego"/>
        <charset val="238"/>
      </rPr>
      <t>(ustalić i wpisać wartość podatku VAT)</t>
    </r>
  </si>
  <si>
    <r>
      <rPr>
        <b/>
        <sz val="11"/>
        <color theme="4" tint="-0.249977111117893"/>
        <rFont val="Czcionka tekstu podstawowego"/>
        <charset val="238"/>
      </rPr>
      <t>Razem wartość brutto:</t>
    </r>
    <r>
      <rPr>
        <b/>
        <sz val="11"/>
        <color indexed="64"/>
        <rFont val="Czcionka tekstu podstawowego"/>
      </rPr>
      <t xml:space="preserve">
</t>
    </r>
    <r>
      <rPr>
        <sz val="11"/>
        <color indexed="64"/>
        <rFont val="Czcionka tekstu podstawowego"/>
        <charset val="238"/>
      </rPr>
      <t xml:space="preserve">(zsumować wartość podaną w pozycji </t>
    </r>
    <r>
      <rPr>
        <b/>
        <sz val="11"/>
        <color indexed="64"/>
        <rFont val="Czcionka tekstu podstawowego"/>
      </rPr>
      <t xml:space="preserve">Razem wartość netto </t>
    </r>
    <r>
      <rPr>
        <sz val="11"/>
        <color indexed="64"/>
        <rFont val="Czcionka tekstu podstawowego"/>
        <charset val="238"/>
      </rPr>
      <t>i wartość podaną w pozycji</t>
    </r>
    <r>
      <rPr>
        <b/>
        <sz val="11"/>
        <color indexed="64"/>
        <rFont val="Czcionka tekstu podstawowego"/>
      </rPr>
      <t xml:space="preserve">  Podatek VAT</t>
    </r>
    <r>
      <rPr>
        <sz val="11"/>
        <color indexed="64"/>
        <rFont val="Czcionka tekstu podstawowego"/>
        <charset val="238"/>
      </rPr>
      <t>)</t>
    </r>
  </si>
  <si>
    <r>
      <rPr>
        <b/>
        <sz val="11"/>
        <color theme="4" tint="-0.249977111117893"/>
        <rFont val="Czcionka tekstu podstawowego"/>
        <charset val="238"/>
      </rPr>
      <t>Razem wartość netto:</t>
    </r>
    <r>
      <rPr>
        <b/>
        <sz val="11"/>
        <color indexed="64"/>
        <rFont val="Czcionka tekstu podstawowego"/>
      </rPr>
      <t xml:space="preserve">
</t>
    </r>
    <r>
      <rPr>
        <sz val="11"/>
        <color indexed="64"/>
        <rFont val="Czcionka tekstu podstawowego"/>
        <charset val="238"/>
      </rPr>
      <t xml:space="preserve">(zsumować wszystkie wartości podane w kolumnie </t>
    </r>
    <r>
      <rPr>
        <b/>
        <sz val="11"/>
        <color indexed="64"/>
        <rFont val="Czcionka tekstu podstawowego"/>
        <charset val="238"/>
      </rPr>
      <t>Wartość</t>
    </r>
    <r>
      <rPr>
        <sz val="11"/>
        <color indexed="64"/>
        <rFont val="Czcionka tekstu podstawowego"/>
        <charset val="238"/>
      </rPr>
      <t>)</t>
    </r>
  </si>
  <si>
    <t>Razem powierzchnia:</t>
  </si>
  <si>
    <t>Powiat Wejherowski - drogi miejskie</t>
  </si>
  <si>
    <t>Powiat Wejherowski - drogi zamiejskie</t>
  </si>
  <si>
    <t>Wartość brutto</t>
  </si>
  <si>
    <t>ZBIORCZY KOSZTORYS OFERTOWY 2024 
zadanie 2</t>
  </si>
  <si>
    <t>Zestawienie oznakowania poziomego - Powiat Wejherowski drogi zamiejskie -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</si>
</sst>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3">
    <font>
      <sz val="11"/>
      <color indexed="64"/>
      <name val="Calibri"/>
    </font>
    <font>
      <sz val="10"/>
      <name val="Arial"/>
    </font>
    <font>
      <sz val="10"/>
      <name val="Arial CE"/>
    </font>
    <font>
      <sz val="10"/>
      <color indexed="64"/>
      <name val="Arial"/>
    </font>
    <font>
      <sz val="11"/>
      <color indexed="64"/>
      <name val="Czcionka tekstu podstawowego"/>
    </font>
    <font>
      <b/>
      <sz val="12"/>
      <color indexed="64"/>
      <name val="Arial"/>
    </font>
    <font>
      <b/>
      <sz val="10"/>
      <color indexed="64"/>
      <name val="Arial"/>
    </font>
    <font>
      <b/>
      <sz val="10"/>
      <name val="Arial"/>
    </font>
    <font>
      <b/>
      <sz val="12"/>
      <name val="Arial CE"/>
    </font>
    <font>
      <b/>
      <sz val="10"/>
      <name val="Arial CE"/>
    </font>
    <font>
      <sz val="10"/>
      <color indexed="2"/>
      <name val="Arial CE"/>
    </font>
    <font>
      <b/>
      <sz val="11"/>
      <color indexed="64"/>
      <name val="Czcionka tekstu podstawowego"/>
    </font>
    <font>
      <sz val="11"/>
      <name val="Czcionka tekstu podstawowego"/>
    </font>
    <font>
      <b/>
      <sz val="11"/>
      <name val="Arial"/>
    </font>
    <font>
      <b/>
      <sz val="12"/>
      <color indexed="64"/>
      <name val="Czcionka tekstu podstawowego"/>
    </font>
    <font>
      <b/>
      <sz val="11"/>
      <color indexed="64"/>
      <name val="Czcionka tekstu podstawowego"/>
      <charset val="238"/>
    </font>
    <font>
      <sz val="11"/>
      <color indexed="64"/>
      <name val="Czcionka tekstu podstawowego"/>
      <charset val="238"/>
    </font>
    <font>
      <b/>
      <sz val="11"/>
      <color theme="4" tint="-0.249977111117893"/>
      <name val="Czcionka tekstu podstawowego"/>
      <charset val="238"/>
    </font>
    <font>
      <sz val="11"/>
      <name val="Arial CE"/>
    </font>
    <font>
      <b/>
      <sz val="11"/>
      <name val="Arial CE"/>
    </font>
    <font>
      <sz val="10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rgb="FFBFBFBF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Border="0" applyProtection="0"/>
    <xf numFmtId="0" fontId="1" fillId="0" borderId="0"/>
    <xf numFmtId="0" fontId="2" fillId="0" borderId="0"/>
    <xf numFmtId="0" fontId="4" fillId="0" borderId="0"/>
  </cellStyleXfs>
  <cellXfs count="122">
    <xf numFmtId="0" fontId="0" fillId="0" borderId="0" xfId="0"/>
    <xf numFmtId="0" fontId="3" fillId="0" borderId="0" xfId="4" applyProtection="1"/>
    <xf numFmtId="4" fontId="6" fillId="2" borderId="1" xfId="4" applyNumberFormat="1" applyFont="1" applyFill="1" applyBorder="1" applyAlignment="1" applyProtection="1">
      <alignment horizontal="center" vertical="center" wrapText="1"/>
    </xf>
    <xf numFmtId="4" fontId="3" fillId="0" borderId="1" xfId="4" applyNumberFormat="1" applyBorder="1" applyAlignment="1" applyProtection="1">
      <alignment horizontal="right" vertical="center"/>
    </xf>
    <xf numFmtId="4" fontId="6" fillId="2" borderId="1" xfId="4" applyNumberFormat="1" applyFont="1" applyFill="1" applyBorder="1" applyAlignment="1" applyProtection="1">
      <alignment horizontal="right" vertical="center"/>
    </xf>
    <xf numFmtId="0" fontId="1" fillId="0" borderId="0" xfId="1"/>
    <xf numFmtId="2" fontId="1" fillId="0" borderId="0" xfId="1" applyNumberFormat="1"/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right" vertical="center"/>
    </xf>
    <xf numFmtId="4" fontId="1" fillId="0" borderId="1" xfId="1" applyNumberFormat="1" applyBorder="1" applyAlignment="1">
      <alignment vertical="center"/>
    </xf>
    <xf numFmtId="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0" fontId="2" fillId="0" borderId="0" xfId="6"/>
    <xf numFmtId="0" fontId="2" fillId="0" borderId="0" xfId="6" applyAlignment="1">
      <alignment horizontal="center"/>
    </xf>
    <xf numFmtId="164" fontId="2" fillId="0" borderId="0" xfId="6" applyNumberFormat="1"/>
    <xf numFmtId="0" fontId="8" fillId="0" borderId="0" xfId="6" applyFont="1"/>
    <xf numFmtId="0" fontId="8" fillId="0" borderId="0" xfId="6" applyFont="1" applyAlignment="1">
      <alignment horizontal="center"/>
    </xf>
    <xf numFmtId="164" fontId="8" fillId="0" borderId="0" xfId="6" applyNumberFormat="1" applyFont="1" applyAlignment="1">
      <alignment horizontal="center"/>
    </xf>
    <xf numFmtId="0" fontId="9" fillId="2" borderId="1" xfId="6" applyFont="1" applyFill="1" applyBorder="1" applyAlignment="1">
      <alignment horizontal="center" vertical="center" wrapText="1"/>
    </xf>
    <xf numFmtId="164" fontId="9" fillId="2" borderId="1" xfId="6" applyNumberFormat="1" applyFont="1" applyFill="1" applyBorder="1" applyAlignment="1">
      <alignment horizontal="center" vertical="center" wrapText="1"/>
    </xf>
    <xf numFmtId="0" fontId="2" fillId="0" borderId="0" xfId="6" applyAlignment="1">
      <alignment horizontal="center" vertical="center"/>
    </xf>
    <xf numFmtId="2" fontId="2" fillId="0" borderId="0" xfId="6" applyNumberFormat="1" applyAlignment="1">
      <alignment horizontal="center" vertical="center"/>
    </xf>
    <xf numFmtId="4" fontId="2" fillId="0" borderId="0" xfId="6" applyNumberFormat="1" applyAlignment="1">
      <alignment horizontal="center" vertical="center"/>
    </xf>
    <xf numFmtId="4" fontId="2" fillId="0" borderId="0" xfId="6" applyNumberFormat="1" applyAlignment="1">
      <alignment horizontal="right" vertical="center"/>
    </xf>
    <xf numFmtId="0" fontId="2" fillId="2" borderId="1" xfId="6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2" fillId="0" borderId="1" xfId="6" applyBorder="1" applyAlignment="1">
      <alignment horizontal="center" vertical="center" wrapText="1"/>
    </xf>
    <xf numFmtId="164" fontId="2" fillId="0" borderId="1" xfId="6" applyNumberFormat="1" applyBorder="1" applyAlignment="1">
      <alignment horizontal="center" vertical="center"/>
    </xf>
    <xf numFmtId="4" fontId="2" fillId="0" borderId="1" xfId="6" applyNumberFormat="1" applyBorder="1" applyAlignment="1">
      <alignment horizontal="center" vertical="center"/>
    </xf>
    <xf numFmtId="4" fontId="2" fillId="0" borderId="1" xfId="6" applyNumberFormat="1" applyBorder="1" applyAlignment="1">
      <alignment horizontal="right" vertical="center"/>
    </xf>
    <xf numFmtId="164" fontId="2" fillId="0" borderId="0" xfId="6" applyNumberFormat="1" applyAlignment="1">
      <alignment horizontal="center" vertical="center"/>
    </xf>
    <xf numFmtId="4" fontId="2" fillId="0" borderId="0" xfId="6" applyNumberFormat="1"/>
    <xf numFmtId="0" fontId="2" fillId="0" borderId="1" xfId="6" applyBorder="1" applyAlignment="1">
      <alignment horizontal="center"/>
    </xf>
    <xf numFmtId="0" fontId="10" fillId="0" borderId="1" xfId="6" applyFont="1" applyBorder="1" applyAlignment="1">
      <alignment horizontal="center" vertical="center"/>
    </xf>
    <xf numFmtId="0" fontId="2" fillId="0" borderId="1" xfId="6" applyBorder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9" fillId="0" borderId="1" xfId="6" applyFont="1" applyBorder="1" applyAlignment="1">
      <alignment vertical="center"/>
    </xf>
    <xf numFmtId="0" fontId="4" fillId="0" borderId="0" xfId="7"/>
    <xf numFmtId="2" fontId="4" fillId="0" borderId="0" xfId="7" applyNumberFormat="1"/>
    <xf numFmtId="4" fontId="4" fillId="0" borderId="0" xfId="7" applyNumberFormat="1" applyAlignment="1">
      <alignment horizontal="right" vertical="center"/>
    </xf>
    <xf numFmtId="0" fontId="4" fillId="0" borderId="0" xfId="7" applyAlignment="1">
      <alignment horizontal="center"/>
    </xf>
    <xf numFmtId="2" fontId="4" fillId="0" borderId="0" xfId="7" applyNumberFormat="1" applyAlignment="1">
      <alignment horizontal="center"/>
    </xf>
    <xf numFmtId="0" fontId="4" fillId="2" borderId="1" xfId="7" applyFill="1" applyBorder="1" applyAlignment="1">
      <alignment horizontal="center" vertical="center" wrapText="1"/>
    </xf>
    <xf numFmtId="2" fontId="4" fillId="2" borderId="1" xfId="7" applyNumberFormat="1" applyFill="1" applyBorder="1" applyAlignment="1">
      <alignment horizontal="center" vertical="center" wrapText="1"/>
    </xf>
    <xf numFmtId="4" fontId="4" fillId="2" borderId="1" xfId="7" applyNumberFormat="1" applyFill="1" applyBorder="1" applyAlignment="1">
      <alignment horizontal="center" vertical="center" wrapText="1"/>
    </xf>
    <xf numFmtId="4" fontId="4" fillId="0" borderId="1" xfId="7" applyNumberFormat="1" applyBorder="1" applyAlignment="1">
      <alignment horizontal="center" vertical="center" wrapText="1"/>
    </xf>
    <xf numFmtId="2" fontId="4" fillId="0" borderId="1" xfId="7" applyNumberFormat="1" applyBorder="1" applyAlignment="1">
      <alignment horizontal="center" vertical="center"/>
    </xf>
    <xf numFmtId="4" fontId="4" fillId="0" borderId="1" xfId="7" applyNumberFormat="1" applyBorder="1" applyAlignment="1">
      <alignment horizontal="right" vertical="center"/>
    </xf>
    <xf numFmtId="4" fontId="12" fillId="0" borderId="1" xfId="7" applyNumberFormat="1" applyFont="1" applyBorder="1" applyAlignment="1">
      <alignment horizontal="center" vertical="center" wrapText="1"/>
    </xf>
    <xf numFmtId="2" fontId="12" fillId="0" borderId="1" xfId="7" applyNumberFormat="1" applyFont="1" applyBorder="1" applyAlignment="1">
      <alignment horizontal="center" vertical="center"/>
    </xf>
    <xf numFmtId="4" fontId="14" fillId="0" borderId="0" xfId="7" applyNumberFormat="1" applyFont="1" applyAlignment="1">
      <alignment horizontal="center"/>
    </xf>
    <xf numFmtId="0" fontId="5" fillId="0" borderId="0" xfId="4" applyFont="1" applyAlignment="1" applyProtection="1">
      <alignment horizontal="center"/>
    </xf>
    <xf numFmtId="4" fontId="1" fillId="0" borderId="1" xfId="1" applyNumberForma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2" fillId="2" borderId="1" xfId="6" applyFill="1" applyBorder="1" applyAlignment="1">
      <alignment horizontal="center" vertical="center" wrapText="1"/>
    </xf>
    <xf numFmtId="0" fontId="2" fillId="0" borderId="1" xfId="6" applyBorder="1" applyAlignment="1">
      <alignment horizontal="center" vertical="center" wrapText="1"/>
    </xf>
    <xf numFmtId="0" fontId="2" fillId="0" borderId="1" xfId="6" applyBorder="1" applyAlignment="1">
      <alignment horizontal="center" vertical="top" wrapText="1"/>
    </xf>
    <xf numFmtId="0" fontId="8" fillId="0" borderId="0" xfId="6" applyFont="1" applyAlignment="1">
      <alignment horizontal="center"/>
    </xf>
    <xf numFmtId="4" fontId="11" fillId="0" borderId="1" xfId="7" applyNumberFormat="1" applyFont="1" applyBorder="1" applyAlignment="1">
      <alignment horizontal="center" vertical="center" wrapText="1"/>
    </xf>
    <xf numFmtId="4" fontId="13" fillId="3" borderId="1" xfId="7" applyNumberFormat="1" applyFont="1" applyFill="1" applyBorder="1" applyAlignment="1">
      <alignment horizontal="center" vertical="center" wrapText="1"/>
    </xf>
    <xf numFmtId="4" fontId="4" fillId="2" borderId="1" xfId="7" applyNumberFormat="1" applyFill="1" applyBorder="1" applyAlignment="1">
      <alignment horizontal="center" vertical="center" wrapText="1"/>
    </xf>
    <xf numFmtId="4" fontId="4" fillId="0" borderId="1" xfId="7" applyNumberFormat="1" applyBorder="1" applyAlignment="1">
      <alignment horizontal="center" vertical="center" wrapText="1"/>
    </xf>
    <xf numFmtId="2" fontId="11" fillId="0" borderId="0" xfId="7" applyNumberFormat="1" applyFont="1" applyAlignment="1">
      <alignment horizontal="center" vertical="center" wrapText="1"/>
    </xf>
    <xf numFmtId="4" fontId="15" fillId="2" borderId="1" xfId="7" applyNumberFormat="1" applyFont="1" applyFill="1" applyBorder="1" applyAlignment="1">
      <alignment horizontal="center" vertical="center" wrapText="1"/>
    </xf>
    <xf numFmtId="4" fontId="15" fillId="2" borderId="2" xfId="7" applyNumberFormat="1" applyFont="1" applyFill="1" applyBorder="1" applyAlignment="1">
      <alignment horizontal="right" vertical="center" wrapText="1"/>
    </xf>
    <xf numFmtId="4" fontId="15" fillId="2" borderId="3" xfId="7" applyNumberFormat="1" applyFont="1" applyFill="1" applyBorder="1" applyAlignment="1">
      <alignment horizontal="right" vertical="center" wrapText="1"/>
    </xf>
    <xf numFmtId="4" fontId="4" fillId="2" borderId="5" xfId="7" applyNumberFormat="1" applyFill="1" applyBorder="1" applyAlignment="1">
      <alignment horizontal="center" vertical="center" wrapText="1"/>
    </xf>
    <xf numFmtId="0" fontId="14" fillId="0" borderId="0" xfId="7" applyFont="1" applyBorder="1" applyAlignment="1">
      <alignment horizontal="center"/>
    </xf>
    <xf numFmtId="4" fontId="13" fillId="3" borderId="5" xfId="7" applyNumberFormat="1" applyFont="1" applyFill="1" applyBorder="1" applyAlignment="1">
      <alignment horizontal="center" vertical="center" wrapText="1"/>
    </xf>
    <xf numFmtId="2" fontId="12" fillId="0" borderId="5" xfId="7" applyNumberFormat="1" applyFont="1" applyBorder="1" applyAlignment="1">
      <alignment horizontal="center" vertical="center"/>
    </xf>
    <xf numFmtId="4" fontId="12" fillId="0" borderId="5" xfId="7" applyNumberFormat="1" applyFont="1" applyBorder="1" applyAlignment="1">
      <alignment horizontal="right" vertical="center"/>
    </xf>
    <xf numFmtId="4" fontId="4" fillId="0" borderId="5" xfId="7" applyNumberFormat="1" applyBorder="1" applyAlignment="1">
      <alignment horizontal="right" vertical="center"/>
    </xf>
    <xf numFmtId="4" fontId="4" fillId="2" borderId="4" xfId="7" applyNumberFormat="1" applyFill="1" applyBorder="1" applyAlignment="1">
      <alignment horizontal="center" vertical="center" wrapText="1"/>
    </xf>
    <xf numFmtId="4" fontId="15" fillId="2" borderId="4" xfId="7" applyNumberFormat="1" applyFont="1" applyFill="1" applyBorder="1" applyAlignment="1">
      <alignment horizontal="right" vertical="center" wrapText="1"/>
    </xf>
    <xf numFmtId="4" fontId="15" fillId="2" borderId="4" xfId="7" applyNumberFormat="1" applyFont="1" applyFill="1" applyBorder="1" applyAlignment="1">
      <alignment horizontal="center" vertical="center" wrapText="1"/>
    </xf>
    <xf numFmtId="0" fontId="15" fillId="5" borderId="6" xfId="7" applyFont="1" applyFill="1" applyBorder="1" applyAlignment="1">
      <alignment horizontal="right"/>
    </xf>
    <xf numFmtId="0" fontId="15" fillId="5" borderId="7" xfId="7" applyFont="1" applyFill="1" applyBorder="1" applyAlignment="1">
      <alignment horizontal="right"/>
    </xf>
    <xf numFmtId="0" fontId="15" fillId="5" borderId="8" xfId="7" applyFont="1" applyFill="1" applyBorder="1" applyAlignment="1">
      <alignment horizontal="right"/>
    </xf>
    <xf numFmtId="4" fontId="11" fillId="4" borderId="6" xfId="7" applyNumberFormat="1" applyFont="1" applyFill="1" applyBorder="1" applyAlignment="1">
      <alignment horizontal="center" vertical="center"/>
    </xf>
    <xf numFmtId="4" fontId="11" fillId="4" borderId="7" xfId="7" applyNumberFormat="1" applyFont="1" applyFill="1" applyBorder="1" applyAlignment="1">
      <alignment horizontal="center" vertical="center"/>
    </xf>
    <xf numFmtId="4" fontId="11" fillId="4" borderId="8" xfId="7" applyNumberFormat="1" applyFont="1" applyFill="1" applyBorder="1" applyAlignment="1">
      <alignment horizontal="center" vertical="center"/>
    </xf>
    <xf numFmtId="4" fontId="11" fillId="4" borderId="6" xfId="7" applyNumberFormat="1" applyFont="1" applyFill="1" applyBorder="1" applyAlignment="1">
      <alignment horizontal="center" vertical="center" wrapText="1"/>
    </xf>
    <xf numFmtId="4" fontId="11" fillId="4" borderId="7" xfId="7" applyNumberFormat="1" applyFont="1" applyFill="1" applyBorder="1" applyAlignment="1">
      <alignment horizontal="center" vertical="center" wrapText="1"/>
    </xf>
    <xf numFmtId="4" fontId="11" fillId="4" borderId="8" xfId="7" applyNumberFormat="1" applyFont="1" applyFill="1" applyBorder="1" applyAlignment="1">
      <alignment horizontal="center" vertical="center" wrapText="1"/>
    </xf>
    <xf numFmtId="0" fontId="11" fillId="4" borderId="7" xfId="7" applyFont="1" applyFill="1" applyBorder="1" applyAlignment="1">
      <alignment horizontal="right" vertical="center" wrapText="1"/>
    </xf>
    <xf numFmtId="0" fontId="11" fillId="4" borderId="8" xfId="7" applyFont="1" applyFill="1" applyBorder="1" applyAlignment="1">
      <alignment horizontal="right" vertical="center" wrapText="1"/>
    </xf>
    <xf numFmtId="0" fontId="11" fillId="4" borderId="4" xfId="7" applyFont="1" applyFill="1" applyBorder="1" applyAlignment="1">
      <alignment horizontal="right" vertical="center" wrapText="1"/>
    </xf>
    <xf numFmtId="4" fontId="11" fillId="4" borderId="6" xfId="7" applyNumberFormat="1" applyFont="1" applyFill="1" applyBorder="1" applyAlignment="1">
      <alignment horizontal="left" vertical="center"/>
    </xf>
    <xf numFmtId="4" fontId="11" fillId="4" borderId="7" xfId="7" applyNumberFormat="1" applyFont="1" applyFill="1" applyBorder="1" applyAlignment="1">
      <alignment horizontal="left" vertical="center"/>
    </xf>
    <xf numFmtId="4" fontId="11" fillId="4" borderId="8" xfId="7" applyNumberFormat="1" applyFont="1" applyFill="1" applyBorder="1" applyAlignment="1">
      <alignment horizontal="left" vertical="center"/>
    </xf>
    <xf numFmtId="0" fontId="15" fillId="4" borderId="4" xfId="7" applyFont="1" applyFill="1" applyBorder="1" applyAlignment="1">
      <alignment horizontal="right" vertical="center" wrapText="1"/>
    </xf>
    <xf numFmtId="0" fontId="15" fillId="4" borderId="6" xfId="7" applyFont="1" applyFill="1" applyBorder="1" applyAlignment="1">
      <alignment horizontal="right" vertical="center" wrapText="1"/>
    </xf>
    <xf numFmtId="0" fontId="18" fillId="2" borderId="1" xfId="6" applyFont="1" applyFill="1" applyBorder="1" applyAlignment="1">
      <alignment horizontal="center" vertical="center" wrapText="1"/>
    </xf>
    <xf numFmtId="4" fontId="19" fillId="2" borderId="1" xfId="6" applyNumberFormat="1" applyFont="1" applyFill="1" applyBorder="1" applyAlignment="1">
      <alignment horizontal="right" vertical="center" wrapText="1"/>
    </xf>
    <xf numFmtId="164" fontId="18" fillId="0" borderId="1" xfId="6" applyNumberFormat="1" applyFont="1" applyBorder="1" applyAlignment="1">
      <alignment horizontal="center" vertical="center"/>
    </xf>
    <xf numFmtId="4" fontId="18" fillId="0" borderId="1" xfId="6" applyNumberFormat="1" applyFont="1" applyBorder="1" applyAlignment="1">
      <alignment horizontal="center" vertical="center"/>
    </xf>
    <xf numFmtId="4" fontId="18" fillId="0" borderId="1" xfId="6" applyNumberFormat="1" applyFont="1" applyBorder="1" applyAlignment="1">
      <alignment horizontal="right" vertical="center"/>
    </xf>
    <xf numFmtId="0" fontId="19" fillId="0" borderId="1" xfId="6" applyFont="1" applyBorder="1" applyAlignment="1">
      <alignment horizontal="left" vertical="center" wrapText="1"/>
    </xf>
    <xf numFmtId="4" fontId="19" fillId="2" borderId="1" xfId="6" applyNumberFormat="1" applyFont="1" applyFill="1" applyBorder="1" applyAlignment="1">
      <alignment horizontal="center" vertical="center"/>
    </xf>
    <xf numFmtId="0" fontId="18" fillId="2" borderId="5" xfId="6" applyFont="1" applyFill="1" applyBorder="1" applyAlignment="1">
      <alignment horizontal="center" vertical="center" wrapText="1"/>
    </xf>
    <xf numFmtId="4" fontId="19" fillId="2" borderId="5" xfId="6" applyNumberFormat="1" applyFont="1" applyFill="1" applyBorder="1" applyAlignment="1">
      <alignment horizontal="right" vertical="center" wrapText="1"/>
    </xf>
    <xf numFmtId="4" fontId="19" fillId="2" borderId="5" xfId="6" applyNumberFormat="1" applyFont="1" applyFill="1" applyBorder="1" applyAlignment="1">
      <alignment horizontal="center" vertical="center"/>
    </xf>
    <xf numFmtId="0" fontId="15" fillId="4" borderId="7" xfId="7" applyFont="1" applyFill="1" applyBorder="1" applyAlignment="1">
      <alignment horizontal="right" vertical="center" wrapText="1"/>
    </xf>
    <xf numFmtId="0" fontId="15" fillId="4" borderId="8" xfId="7" applyFont="1" applyFill="1" applyBorder="1" applyAlignment="1">
      <alignment horizontal="right" vertical="center" wrapText="1"/>
    </xf>
    <xf numFmtId="4" fontId="1" fillId="0" borderId="5" xfId="1" applyNumberFormat="1" applyBorder="1" applyAlignment="1">
      <alignment horizontal="center" vertical="center" wrapText="1"/>
    </xf>
    <xf numFmtId="4" fontId="7" fillId="0" borderId="5" xfId="1" applyNumberFormat="1" applyFont="1" applyBorder="1" applyAlignment="1">
      <alignment horizontal="left" vertical="center" wrapText="1"/>
    </xf>
    <xf numFmtId="2" fontId="1" fillId="0" borderId="5" xfId="1" applyNumberFormat="1" applyBorder="1" applyAlignment="1">
      <alignment horizontal="center" vertical="center"/>
    </xf>
    <xf numFmtId="4" fontId="1" fillId="0" borderId="5" xfId="1" applyNumberFormat="1" applyBorder="1" applyAlignment="1">
      <alignment horizontal="right" vertical="center"/>
    </xf>
    <xf numFmtId="4" fontId="20" fillId="0" borderId="1" xfId="4" applyNumberFormat="1" applyFont="1" applyBorder="1" applyAlignment="1" applyProtection="1">
      <alignment horizontal="left" vertical="center" wrapText="1"/>
    </xf>
    <xf numFmtId="4" fontId="21" fillId="2" borderId="1" xfId="4" applyNumberFormat="1" applyFont="1" applyFill="1" applyBorder="1" applyAlignment="1" applyProtection="1">
      <alignment horizontal="center" vertical="center" wrapText="1"/>
    </xf>
    <xf numFmtId="0" fontId="22" fillId="0" borderId="0" xfId="4" applyFont="1" applyAlignment="1" applyProtection="1">
      <alignment horizontal="center" wrapText="1"/>
    </xf>
    <xf numFmtId="0" fontId="21" fillId="2" borderId="1" xfId="4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 applyProtection="1">
      <alignment horizontal="right" vertical="center" wrapText="1"/>
    </xf>
  </cellXfs>
  <cellStyles count="8">
    <cellStyle name="Normalny" xfId="0" builtinId="0"/>
    <cellStyle name="Normalny 2" xfId="1" xr:uid="{00000000-0005-0000-0000-000006000000}"/>
    <cellStyle name="Normalny 2 2" xfId="2" xr:uid="{00000000-0005-0000-0000-000007000000}"/>
    <cellStyle name="Normalny 2 3" xfId="3" xr:uid="{00000000-0005-0000-0000-000008000000}"/>
    <cellStyle name="Normalny 3" xfId="4" xr:uid="{00000000-0005-0000-0000-000009000000}"/>
    <cellStyle name="Normalny 3 2" xfId="5" xr:uid="{00000000-0005-0000-0000-00000A000000}"/>
    <cellStyle name="Normalny 4" xfId="6" xr:uid="{00000000-0005-0000-0000-00000B000000}"/>
    <cellStyle name="Normalny 5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9"/>
  <sheetViews>
    <sheetView zoomScale="115" workbookViewId="0">
      <selection sqref="A1:G1"/>
    </sheetView>
  </sheetViews>
  <sheetFormatPr defaultColWidth="9.140625" defaultRowHeight="12.75"/>
  <cols>
    <col min="1" max="1" width="4.42578125" style="5" customWidth="1"/>
    <col min="2" max="2" width="10.140625" style="5" customWidth="1"/>
    <col min="3" max="3" width="26" style="5" customWidth="1"/>
    <col min="4" max="4" width="19.140625" style="5" customWidth="1"/>
    <col min="5" max="5" width="18.140625" style="6" customWidth="1"/>
    <col min="6" max="6" width="9.140625" style="5"/>
    <col min="7" max="7" width="14" style="5" customWidth="1"/>
    <col min="8" max="16384" width="9.140625" style="5"/>
  </cols>
  <sheetData>
    <row r="1" spans="1:7" ht="12.75" customHeight="1">
      <c r="A1" s="60" t="s">
        <v>6</v>
      </c>
      <c r="B1" s="60"/>
      <c r="C1" s="60"/>
      <c r="D1" s="60"/>
      <c r="E1" s="60"/>
      <c r="F1" s="60"/>
      <c r="G1" s="60"/>
    </row>
    <row r="2" spans="1:7" ht="12.75" customHeight="1">
      <c r="A2" s="60" t="s">
        <v>7</v>
      </c>
      <c r="B2" s="60"/>
      <c r="C2" s="60"/>
      <c r="D2" s="60"/>
      <c r="E2" s="60"/>
      <c r="F2" s="60"/>
      <c r="G2" s="60"/>
    </row>
    <row r="4" spans="1:7" ht="25.5">
      <c r="A4" s="7" t="s">
        <v>8</v>
      </c>
      <c r="B4" s="7" t="s">
        <v>9</v>
      </c>
      <c r="C4" s="7" t="s">
        <v>10</v>
      </c>
      <c r="D4" s="7" t="s">
        <v>11</v>
      </c>
      <c r="E4" s="8" t="s">
        <v>12</v>
      </c>
      <c r="F4" s="8" t="s">
        <v>13</v>
      </c>
      <c r="G4" s="8" t="s">
        <v>14</v>
      </c>
    </row>
    <row r="5" spans="1:7">
      <c r="A5" s="7" t="s">
        <v>2</v>
      </c>
      <c r="B5" s="7" t="s">
        <v>3</v>
      </c>
      <c r="C5" s="7" t="s">
        <v>4</v>
      </c>
      <c r="D5" s="7" t="s">
        <v>15</v>
      </c>
      <c r="E5" s="8" t="s">
        <v>16</v>
      </c>
      <c r="F5" s="8" t="s">
        <v>17</v>
      </c>
      <c r="G5" s="8" t="s">
        <v>18</v>
      </c>
    </row>
    <row r="6" spans="1:7" ht="26.25" customHeight="1">
      <c r="A6" s="61" t="s">
        <v>2</v>
      </c>
      <c r="B6" s="59" t="s">
        <v>19</v>
      </c>
      <c r="C6" s="11" t="s">
        <v>20</v>
      </c>
      <c r="D6" s="9" t="s">
        <v>21</v>
      </c>
      <c r="E6" s="12">
        <v>28</v>
      </c>
      <c r="F6" s="12"/>
      <c r="G6" s="13"/>
    </row>
    <row r="7" spans="1:7">
      <c r="A7" s="61"/>
      <c r="B7" s="59"/>
      <c r="C7" s="11" t="s">
        <v>22</v>
      </c>
      <c r="D7" s="11" t="s">
        <v>21</v>
      </c>
      <c r="E7" s="12">
        <v>28</v>
      </c>
      <c r="F7" s="12"/>
      <c r="G7" s="13"/>
    </row>
    <row r="8" spans="1:7" ht="25.5">
      <c r="A8" s="61"/>
      <c r="B8" s="59"/>
      <c r="C8" s="11" t="s">
        <v>23</v>
      </c>
      <c r="D8" s="11"/>
      <c r="E8" s="12">
        <v>32.119999999999997</v>
      </c>
      <c r="F8" s="12"/>
      <c r="G8" s="13"/>
    </row>
    <row r="9" spans="1:7" ht="12.75" customHeight="1">
      <c r="A9" s="61"/>
      <c r="B9" s="59"/>
      <c r="C9" s="58" t="s">
        <v>24</v>
      </c>
      <c r="D9" s="11" t="s">
        <v>25</v>
      </c>
      <c r="E9" s="12">
        <f>12*0.12</f>
        <v>1.44</v>
      </c>
      <c r="F9" s="12"/>
      <c r="G9" s="13"/>
    </row>
    <row r="10" spans="1:7">
      <c r="A10" s="61"/>
      <c r="B10" s="59"/>
      <c r="C10" s="58"/>
      <c r="D10" s="11" t="s">
        <v>26</v>
      </c>
      <c r="E10" s="12">
        <f>(50+14+24+13)*0.24</f>
        <v>24.24</v>
      </c>
      <c r="F10" s="12"/>
      <c r="G10" s="13"/>
    </row>
    <row r="11" spans="1:7">
      <c r="A11" s="61"/>
      <c r="B11" s="59"/>
      <c r="C11" s="58"/>
      <c r="D11" s="11" t="s">
        <v>27</v>
      </c>
      <c r="E11" s="12">
        <f>100*0.08</f>
        <v>8</v>
      </c>
      <c r="F11" s="12"/>
      <c r="G11" s="13"/>
    </row>
    <row r="12" spans="1:7">
      <c r="A12" s="61"/>
      <c r="B12" s="59"/>
      <c r="C12" s="58"/>
      <c r="D12" s="11" t="s">
        <v>21</v>
      </c>
      <c r="E12" s="12">
        <v>12</v>
      </c>
      <c r="F12" s="12"/>
      <c r="G12" s="13"/>
    </row>
    <row r="13" spans="1:7">
      <c r="A13" s="61"/>
      <c r="B13" s="59"/>
      <c r="C13" s="58"/>
      <c r="D13" s="11" t="s">
        <v>28</v>
      </c>
      <c r="E13" s="12">
        <f>ROUND(18*0.2625,2)</f>
        <v>4.7300000000000004</v>
      </c>
      <c r="F13" s="12"/>
      <c r="G13" s="13"/>
    </row>
    <row r="14" spans="1:7">
      <c r="A14" s="61"/>
      <c r="B14" s="59"/>
      <c r="C14" s="11" t="s">
        <v>29</v>
      </c>
      <c r="D14" s="11" t="s">
        <v>21</v>
      </c>
      <c r="E14" s="12">
        <v>36</v>
      </c>
      <c r="F14" s="12"/>
      <c r="G14" s="13"/>
    </row>
    <row r="15" spans="1:7" ht="14.25" customHeight="1">
      <c r="A15" s="61"/>
      <c r="B15" s="59"/>
      <c r="C15" s="58" t="s">
        <v>30</v>
      </c>
      <c r="D15" s="11" t="s">
        <v>31</v>
      </c>
      <c r="E15" s="12">
        <v>1.2</v>
      </c>
      <c r="F15" s="12"/>
      <c r="G15" s="13"/>
    </row>
    <row r="16" spans="1:7">
      <c r="A16" s="61"/>
      <c r="B16" s="59"/>
      <c r="C16" s="58"/>
      <c r="D16" s="11" t="s">
        <v>26</v>
      </c>
      <c r="E16" s="12">
        <v>14.4</v>
      </c>
      <c r="F16" s="12"/>
      <c r="G16" s="13"/>
    </row>
    <row r="17" spans="1:7">
      <c r="A17" s="61"/>
      <c r="B17" s="59"/>
      <c r="C17" s="58"/>
      <c r="D17" s="11" t="s">
        <v>27</v>
      </c>
      <c r="E17" s="12">
        <v>12</v>
      </c>
      <c r="F17" s="12"/>
      <c r="G17" s="13"/>
    </row>
    <row r="18" spans="1:7">
      <c r="A18" s="61"/>
      <c r="B18" s="59"/>
      <c r="C18" s="58"/>
      <c r="D18" s="11" t="s">
        <v>32</v>
      </c>
      <c r="E18" s="12">
        <v>3</v>
      </c>
      <c r="F18" s="12"/>
      <c r="G18" s="13"/>
    </row>
    <row r="19" spans="1:7">
      <c r="A19" s="61"/>
      <c r="B19" s="59"/>
      <c r="C19" s="58"/>
      <c r="D19" s="11" t="s">
        <v>26</v>
      </c>
      <c r="E19" s="12">
        <v>20</v>
      </c>
      <c r="F19" s="12"/>
      <c r="G19" s="13"/>
    </row>
    <row r="20" spans="1:7">
      <c r="A20" s="61"/>
      <c r="B20" s="59"/>
      <c r="C20" s="58"/>
      <c r="D20" s="11" t="s">
        <v>33</v>
      </c>
      <c r="E20" s="12">
        <v>3</v>
      </c>
      <c r="F20" s="12"/>
      <c r="G20" s="13"/>
    </row>
    <row r="21" spans="1:7">
      <c r="A21" s="61"/>
      <c r="B21" s="59"/>
      <c r="C21" s="11" t="s">
        <v>34</v>
      </c>
      <c r="D21" s="11" t="s">
        <v>26</v>
      </c>
      <c r="E21" s="12">
        <v>32</v>
      </c>
      <c r="F21" s="12"/>
      <c r="G21" s="13"/>
    </row>
    <row r="22" spans="1:7">
      <c r="A22" s="61"/>
      <c r="B22" s="59"/>
      <c r="C22" s="11" t="s">
        <v>35</v>
      </c>
      <c r="D22" s="11" t="s">
        <v>21</v>
      </c>
      <c r="E22" s="12">
        <v>24</v>
      </c>
      <c r="F22" s="12"/>
      <c r="G22" s="13"/>
    </row>
    <row r="23" spans="1:7" ht="12.75" customHeight="1">
      <c r="A23" s="61"/>
      <c r="B23" s="59"/>
      <c r="C23" s="58" t="s">
        <v>36</v>
      </c>
      <c r="D23" s="11" t="s">
        <v>37</v>
      </c>
      <c r="E23" s="12">
        <v>47.8</v>
      </c>
      <c r="F23" s="12"/>
      <c r="G23" s="13"/>
    </row>
    <row r="24" spans="1:7">
      <c r="A24" s="61"/>
      <c r="B24" s="59"/>
      <c r="C24" s="58"/>
      <c r="D24" s="11" t="s">
        <v>38</v>
      </c>
      <c r="E24" s="12">
        <v>112</v>
      </c>
      <c r="F24" s="12"/>
      <c r="G24" s="13"/>
    </row>
    <row r="25" spans="1:7">
      <c r="A25" s="61"/>
      <c r="B25" s="59"/>
      <c r="C25" s="58"/>
      <c r="D25" s="11" t="s">
        <v>26</v>
      </c>
      <c r="E25" s="12">
        <v>80.400000000000006</v>
      </c>
      <c r="F25" s="12"/>
      <c r="G25" s="13"/>
    </row>
    <row r="26" spans="1:7">
      <c r="A26" s="61"/>
      <c r="B26" s="59"/>
      <c r="C26" s="58"/>
      <c r="D26" s="11" t="s">
        <v>27</v>
      </c>
      <c r="E26" s="12">
        <v>33.92</v>
      </c>
      <c r="F26" s="12"/>
      <c r="G26" s="13"/>
    </row>
    <row r="27" spans="1:7">
      <c r="A27" s="61"/>
      <c r="B27" s="59"/>
      <c r="C27" s="58"/>
      <c r="D27" s="11" t="s">
        <v>33</v>
      </c>
      <c r="E27" s="12">
        <v>16.920000000000002</v>
      </c>
      <c r="F27" s="12"/>
      <c r="G27" s="13"/>
    </row>
    <row r="28" spans="1:7">
      <c r="A28" s="61"/>
      <c r="B28" s="59"/>
      <c r="C28" s="58"/>
      <c r="D28" s="11" t="s">
        <v>28</v>
      </c>
      <c r="E28" s="12">
        <v>0.18</v>
      </c>
      <c r="F28" s="12"/>
      <c r="G28" s="13"/>
    </row>
    <row r="29" spans="1:7">
      <c r="A29" s="61"/>
      <c r="B29" s="59"/>
      <c r="C29" s="11" t="s">
        <v>39</v>
      </c>
      <c r="D29" s="11" t="s">
        <v>40</v>
      </c>
      <c r="E29" s="12">
        <v>1200</v>
      </c>
      <c r="F29" s="12"/>
      <c r="G29" s="13"/>
    </row>
    <row r="30" spans="1:7">
      <c r="A30" s="61"/>
      <c r="B30" s="59"/>
      <c r="C30" s="11" t="s">
        <v>41</v>
      </c>
      <c r="D30" s="11" t="s">
        <v>40</v>
      </c>
      <c r="E30" s="12">
        <v>820</v>
      </c>
      <c r="F30" s="12"/>
      <c r="G30" s="13"/>
    </row>
    <row r="31" spans="1:7">
      <c r="A31" s="11" t="s">
        <v>3</v>
      </c>
      <c r="B31" s="10" t="s">
        <v>42</v>
      </c>
      <c r="C31" s="11" t="s">
        <v>43</v>
      </c>
      <c r="D31" s="11" t="s">
        <v>21</v>
      </c>
      <c r="E31" s="12">
        <v>12</v>
      </c>
      <c r="F31" s="12"/>
      <c r="G31" s="13"/>
    </row>
    <row r="32" spans="1:7" ht="14.25" customHeight="1">
      <c r="A32" s="11" t="s">
        <v>4</v>
      </c>
      <c r="B32" s="10" t="s">
        <v>44</v>
      </c>
      <c r="C32" s="11" t="s">
        <v>45</v>
      </c>
      <c r="D32" s="11" t="s">
        <v>40</v>
      </c>
      <c r="E32" s="12">
        <v>926.94</v>
      </c>
      <c r="F32" s="12"/>
      <c r="G32" s="13"/>
    </row>
    <row r="33" spans="1:7">
      <c r="A33" s="11" t="s">
        <v>15</v>
      </c>
      <c r="B33" s="10" t="s">
        <v>46</v>
      </c>
      <c r="C33" s="11" t="s">
        <v>47</v>
      </c>
      <c r="D33" s="11" t="s">
        <v>48</v>
      </c>
      <c r="E33" s="12">
        <v>444</v>
      </c>
      <c r="F33" s="12"/>
      <c r="G33" s="13"/>
    </row>
    <row r="34" spans="1:7" ht="14.25" customHeight="1">
      <c r="A34" s="58" t="s">
        <v>16</v>
      </c>
      <c r="B34" s="59" t="s">
        <v>49</v>
      </c>
      <c r="C34" s="11" t="s">
        <v>50</v>
      </c>
      <c r="D34" s="11" t="s">
        <v>48</v>
      </c>
      <c r="E34" s="12">
        <v>822</v>
      </c>
      <c r="F34" s="12"/>
      <c r="G34" s="13"/>
    </row>
    <row r="35" spans="1:7">
      <c r="A35" s="58"/>
      <c r="B35" s="59"/>
      <c r="C35" s="11" t="s">
        <v>51</v>
      </c>
      <c r="D35" s="11" t="s">
        <v>21</v>
      </c>
      <c r="E35" s="12">
        <v>12</v>
      </c>
      <c r="F35" s="12"/>
      <c r="G35" s="13"/>
    </row>
    <row r="36" spans="1:7" ht="23.85" customHeight="1">
      <c r="A36" s="58" t="s">
        <v>17</v>
      </c>
      <c r="B36" s="59" t="s">
        <v>52</v>
      </c>
      <c r="C36" s="11" t="s">
        <v>53</v>
      </c>
      <c r="D36" s="11" t="s">
        <v>54</v>
      </c>
      <c r="E36" s="12">
        <v>284.88</v>
      </c>
      <c r="F36" s="12"/>
      <c r="G36" s="13"/>
    </row>
    <row r="37" spans="1:7">
      <c r="A37" s="58"/>
      <c r="B37" s="59"/>
      <c r="C37" s="11" t="s">
        <v>55</v>
      </c>
      <c r="D37" s="11" t="s">
        <v>40</v>
      </c>
      <c r="E37" s="12">
        <v>131.91999999999999</v>
      </c>
      <c r="F37" s="12"/>
      <c r="G37" s="13"/>
    </row>
    <row r="38" spans="1:7" ht="25.5">
      <c r="A38" s="58"/>
      <c r="B38" s="59"/>
      <c r="C38" s="11" t="s">
        <v>56</v>
      </c>
      <c r="D38" s="11" t="s">
        <v>57</v>
      </c>
      <c r="E38" s="12">
        <v>951.36</v>
      </c>
      <c r="F38" s="12"/>
      <c r="G38" s="13"/>
    </row>
    <row r="39" spans="1:7" ht="14.25" customHeight="1">
      <c r="A39" s="58" t="s">
        <v>18</v>
      </c>
      <c r="B39" s="59" t="s">
        <v>58</v>
      </c>
      <c r="C39" s="11" t="s">
        <v>59</v>
      </c>
      <c r="D39" s="11" t="s">
        <v>21</v>
      </c>
      <c r="E39" s="12">
        <v>12</v>
      </c>
      <c r="F39" s="12"/>
      <c r="G39" s="13"/>
    </row>
    <row r="40" spans="1:7">
      <c r="A40" s="58"/>
      <c r="B40" s="59"/>
      <c r="C40" s="11" t="s">
        <v>60</v>
      </c>
      <c r="D40" s="11" t="s">
        <v>21</v>
      </c>
      <c r="E40" s="12">
        <v>36</v>
      </c>
      <c r="F40" s="12"/>
      <c r="G40" s="13"/>
    </row>
    <row r="41" spans="1:7" ht="14.25" customHeight="1">
      <c r="A41" s="58"/>
      <c r="B41" s="59"/>
      <c r="C41" s="58" t="s">
        <v>61</v>
      </c>
      <c r="D41" s="11" t="s">
        <v>62</v>
      </c>
      <c r="E41" s="12">
        <v>16.52</v>
      </c>
      <c r="F41" s="12"/>
      <c r="G41" s="13"/>
    </row>
    <row r="42" spans="1:7">
      <c r="A42" s="58"/>
      <c r="B42" s="59"/>
      <c r="C42" s="58"/>
      <c r="D42" s="11" t="s">
        <v>63</v>
      </c>
      <c r="E42" s="12">
        <v>4.1399999999999997</v>
      </c>
      <c r="F42" s="12"/>
      <c r="G42" s="13"/>
    </row>
    <row r="43" spans="1:7">
      <c r="A43" s="58"/>
      <c r="B43" s="59"/>
      <c r="C43" s="58"/>
      <c r="D43" s="11" t="s">
        <v>26</v>
      </c>
      <c r="E43" s="12">
        <v>150.72</v>
      </c>
      <c r="F43" s="12"/>
      <c r="G43" s="13"/>
    </row>
    <row r="44" spans="1:7">
      <c r="A44" s="58"/>
      <c r="B44" s="59"/>
      <c r="C44" s="58"/>
      <c r="D44" s="11" t="s">
        <v>27</v>
      </c>
      <c r="E44" s="12">
        <v>19.2</v>
      </c>
      <c r="F44" s="12"/>
      <c r="G44" s="13"/>
    </row>
    <row r="45" spans="1:7">
      <c r="A45" s="58"/>
      <c r="B45" s="59"/>
      <c r="C45" s="58"/>
      <c r="D45" s="11" t="s">
        <v>32</v>
      </c>
      <c r="E45" s="12">
        <v>5</v>
      </c>
      <c r="F45" s="12"/>
      <c r="G45" s="13"/>
    </row>
    <row r="46" spans="1:7" ht="23.85" customHeight="1">
      <c r="A46" s="58" t="s">
        <v>64</v>
      </c>
      <c r="B46" s="59" t="s">
        <v>65</v>
      </c>
      <c r="C46" s="11" t="s">
        <v>66</v>
      </c>
      <c r="D46" s="11" t="s">
        <v>21</v>
      </c>
      <c r="E46" s="12">
        <f>24+33</f>
        <v>57</v>
      </c>
      <c r="F46" s="12"/>
      <c r="G46" s="13"/>
    </row>
    <row r="47" spans="1:7" ht="14.25" customHeight="1">
      <c r="A47" s="58"/>
      <c r="B47" s="59"/>
      <c r="C47" s="58" t="s">
        <v>67</v>
      </c>
      <c r="D47" s="11" t="s">
        <v>26</v>
      </c>
      <c r="E47" s="12">
        <v>144</v>
      </c>
      <c r="F47" s="12"/>
      <c r="G47" s="13"/>
    </row>
    <row r="48" spans="1:7">
      <c r="A48" s="58"/>
      <c r="B48" s="59"/>
      <c r="C48" s="58"/>
      <c r="D48" s="11" t="s">
        <v>27</v>
      </c>
      <c r="E48" s="12">
        <v>4</v>
      </c>
      <c r="F48" s="12"/>
      <c r="G48" s="13"/>
    </row>
    <row r="49" spans="1:7">
      <c r="A49" s="58"/>
      <c r="B49" s="59"/>
      <c r="C49" s="58"/>
      <c r="D49" s="11" t="s">
        <v>33</v>
      </c>
      <c r="E49" s="12">
        <v>18</v>
      </c>
      <c r="F49" s="12"/>
      <c r="G49" s="13"/>
    </row>
    <row r="50" spans="1:7" ht="14.25" customHeight="1">
      <c r="A50" s="58"/>
      <c r="B50" s="59"/>
      <c r="C50" s="58" t="s">
        <v>68</v>
      </c>
      <c r="D50" s="11" t="s">
        <v>26</v>
      </c>
      <c r="E50" s="12">
        <v>48</v>
      </c>
      <c r="F50" s="12"/>
      <c r="G50" s="13"/>
    </row>
    <row r="51" spans="1:7">
      <c r="A51" s="58"/>
      <c r="B51" s="59"/>
      <c r="C51" s="58"/>
      <c r="D51" s="11" t="s">
        <v>27</v>
      </c>
      <c r="E51" s="12">
        <v>8</v>
      </c>
      <c r="F51" s="12"/>
      <c r="G51" s="13"/>
    </row>
    <row r="52" spans="1:7">
      <c r="A52" s="58"/>
      <c r="B52" s="59"/>
      <c r="C52" s="58"/>
      <c r="D52" s="11" t="s">
        <v>33</v>
      </c>
      <c r="E52" s="12">
        <v>2.4</v>
      </c>
      <c r="F52" s="12"/>
      <c r="G52" s="13"/>
    </row>
    <row r="53" spans="1:7">
      <c r="A53" s="58"/>
      <c r="B53" s="59"/>
      <c r="C53" s="58"/>
      <c r="D53" s="11" t="s">
        <v>28</v>
      </c>
      <c r="E53" s="12">
        <v>10.5</v>
      </c>
      <c r="F53" s="12"/>
      <c r="G53" s="13"/>
    </row>
    <row r="54" spans="1:7">
      <c r="A54" s="58"/>
      <c r="B54" s="59"/>
      <c r="C54" s="11" t="s">
        <v>69</v>
      </c>
      <c r="D54" s="11"/>
      <c r="E54" s="12">
        <v>600</v>
      </c>
      <c r="F54" s="12"/>
      <c r="G54" s="13"/>
    </row>
    <row r="55" spans="1:7">
      <c r="A55" s="58"/>
      <c r="B55" s="59"/>
      <c r="C55" s="11" t="s">
        <v>70</v>
      </c>
      <c r="D55" s="11"/>
      <c r="E55" s="12">
        <v>60</v>
      </c>
      <c r="F55" s="12"/>
      <c r="G55" s="13"/>
    </row>
    <row r="56" spans="1:7" ht="14.25" customHeight="1">
      <c r="A56" s="58" t="s">
        <v>71</v>
      </c>
      <c r="B56" s="59" t="s">
        <v>72</v>
      </c>
      <c r="C56" s="11" t="s">
        <v>73</v>
      </c>
      <c r="D56" s="11" t="s">
        <v>21</v>
      </c>
      <c r="E56" s="12">
        <v>40</v>
      </c>
      <c r="F56" s="12"/>
      <c r="G56" s="13"/>
    </row>
    <row r="57" spans="1:7" ht="25.5">
      <c r="A57" s="58"/>
      <c r="B57" s="59"/>
      <c r="C57" s="11" t="s">
        <v>74</v>
      </c>
      <c r="D57" s="11" t="s">
        <v>48</v>
      </c>
      <c r="E57" s="12">
        <v>192</v>
      </c>
      <c r="F57" s="12"/>
      <c r="G57" s="13"/>
    </row>
    <row r="58" spans="1:7" ht="14.25" customHeight="1">
      <c r="A58" s="58"/>
      <c r="B58" s="59"/>
      <c r="C58" s="58" t="s">
        <v>75</v>
      </c>
      <c r="D58" s="11" t="s">
        <v>26</v>
      </c>
      <c r="E58" s="12">
        <v>9.6</v>
      </c>
      <c r="F58" s="12"/>
      <c r="G58" s="13"/>
    </row>
    <row r="59" spans="1:7">
      <c r="A59" s="58"/>
      <c r="B59" s="59"/>
      <c r="C59" s="58"/>
      <c r="D59" s="11" t="s">
        <v>62</v>
      </c>
      <c r="E59" s="12">
        <v>4</v>
      </c>
      <c r="F59" s="12"/>
      <c r="G59" s="13"/>
    </row>
    <row r="60" spans="1:7" ht="15" customHeight="1">
      <c r="A60" s="58" t="s">
        <v>76</v>
      </c>
      <c r="B60" s="59" t="s">
        <v>77</v>
      </c>
      <c r="C60" s="11" t="s">
        <v>78</v>
      </c>
      <c r="D60" s="11" t="s">
        <v>21</v>
      </c>
      <c r="E60" s="12">
        <v>12</v>
      </c>
      <c r="F60" s="12"/>
      <c r="G60" s="13"/>
    </row>
    <row r="61" spans="1:7" ht="14.25" customHeight="1">
      <c r="A61" s="58"/>
      <c r="B61" s="59"/>
      <c r="C61" s="58" t="s">
        <v>79</v>
      </c>
      <c r="D61" s="11" t="s">
        <v>80</v>
      </c>
      <c r="E61" s="12">
        <v>1199.8800000000001</v>
      </c>
      <c r="F61" s="12"/>
      <c r="G61" s="13"/>
    </row>
    <row r="62" spans="1:7" ht="25.5">
      <c r="A62" s="58"/>
      <c r="B62" s="59"/>
      <c r="C62" s="58"/>
      <c r="D62" s="11" t="s">
        <v>80</v>
      </c>
      <c r="E62" s="12">
        <v>201.37</v>
      </c>
      <c r="F62" s="12"/>
      <c r="G62" s="13"/>
    </row>
    <row r="63" spans="1:7" ht="25.5">
      <c r="A63" s="58"/>
      <c r="B63" s="59"/>
      <c r="C63" s="11" t="s">
        <v>81</v>
      </c>
      <c r="D63" s="11" t="s">
        <v>82</v>
      </c>
      <c r="E63" s="12">
        <v>552</v>
      </c>
      <c r="F63" s="12"/>
      <c r="G63" s="13"/>
    </row>
    <row r="64" spans="1:7" ht="14.25" customHeight="1">
      <c r="A64" s="58" t="s">
        <v>83</v>
      </c>
      <c r="B64" s="59" t="s">
        <v>84</v>
      </c>
      <c r="C64" s="58" t="s">
        <v>85</v>
      </c>
      <c r="D64" s="11" t="s">
        <v>21</v>
      </c>
      <c r="E64" s="12">
        <v>48</v>
      </c>
      <c r="F64" s="12"/>
      <c r="G64" s="13"/>
    </row>
    <row r="65" spans="1:7" ht="25.5">
      <c r="A65" s="58"/>
      <c r="B65" s="59"/>
      <c r="C65" s="58"/>
      <c r="D65" s="11" t="s">
        <v>86</v>
      </c>
      <c r="E65" s="12">
        <v>48</v>
      </c>
      <c r="F65" s="12"/>
      <c r="G65" s="14"/>
    </row>
    <row r="66" spans="1:7" ht="14.25" customHeight="1">
      <c r="A66" s="58" t="s">
        <v>87</v>
      </c>
      <c r="B66" s="59" t="s">
        <v>88</v>
      </c>
      <c r="C66" s="11" t="s">
        <v>78</v>
      </c>
      <c r="D66" s="11" t="s">
        <v>21</v>
      </c>
      <c r="E66" s="12">
        <v>12</v>
      </c>
      <c r="F66" s="12"/>
      <c r="G66" s="13"/>
    </row>
    <row r="67" spans="1:7">
      <c r="A67" s="58"/>
      <c r="B67" s="59"/>
      <c r="C67" s="11" t="s">
        <v>89</v>
      </c>
      <c r="D67" s="11" t="s">
        <v>40</v>
      </c>
      <c r="E67" s="12">
        <v>650</v>
      </c>
      <c r="F67" s="12"/>
      <c r="G67" s="13"/>
    </row>
    <row r="68" spans="1:7" ht="14.25" customHeight="1">
      <c r="A68" s="58"/>
      <c r="B68" s="59"/>
      <c r="C68" s="58" t="s">
        <v>90</v>
      </c>
      <c r="D68" s="11" t="s">
        <v>25</v>
      </c>
      <c r="E68" s="12">
        <v>1.68</v>
      </c>
      <c r="F68" s="12"/>
      <c r="G68" s="13"/>
    </row>
    <row r="69" spans="1:7">
      <c r="A69" s="58"/>
      <c r="B69" s="59"/>
      <c r="C69" s="58"/>
      <c r="D69" s="11" t="s">
        <v>26</v>
      </c>
      <c r="E69" s="12">
        <v>22</v>
      </c>
      <c r="F69" s="12"/>
      <c r="G69" s="13"/>
    </row>
    <row r="70" spans="1:7">
      <c r="A70" s="58"/>
      <c r="B70" s="59"/>
      <c r="C70" s="58"/>
      <c r="D70" s="11" t="s">
        <v>27</v>
      </c>
      <c r="E70" s="12">
        <v>8</v>
      </c>
      <c r="F70" s="12"/>
      <c r="G70" s="13"/>
    </row>
    <row r="71" spans="1:7">
      <c r="A71" s="58"/>
      <c r="B71" s="59"/>
      <c r="C71" s="11" t="s">
        <v>91</v>
      </c>
      <c r="D71" s="11" t="s">
        <v>21</v>
      </c>
      <c r="E71" s="12">
        <v>12</v>
      </c>
      <c r="F71" s="12"/>
      <c r="G71" s="13"/>
    </row>
    <row r="72" spans="1:7" ht="23.85" customHeight="1">
      <c r="A72" s="58" t="s">
        <v>92</v>
      </c>
      <c r="B72" s="59" t="s">
        <v>93</v>
      </c>
      <c r="C72" s="11" t="s">
        <v>94</v>
      </c>
      <c r="D72" s="11" t="s">
        <v>21</v>
      </c>
      <c r="E72" s="12">
        <v>60</v>
      </c>
      <c r="F72" s="12"/>
      <c r="G72" s="13"/>
    </row>
    <row r="73" spans="1:7" ht="25.5">
      <c r="A73" s="58"/>
      <c r="B73" s="59"/>
      <c r="C73" s="11" t="s">
        <v>95</v>
      </c>
      <c r="D73" s="11" t="s">
        <v>80</v>
      </c>
      <c r="E73" s="12">
        <v>980</v>
      </c>
      <c r="F73" s="12"/>
      <c r="G73" s="13"/>
    </row>
    <row r="74" spans="1:7">
      <c r="A74" s="58"/>
      <c r="B74" s="59"/>
      <c r="C74" s="11" t="s">
        <v>96</v>
      </c>
      <c r="D74" s="11" t="s">
        <v>33</v>
      </c>
      <c r="E74" s="12">
        <v>379</v>
      </c>
      <c r="F74" s="12"/>
      <c r="G74" s="13"/>
    </row>
    <row r="75" spans="1:7">
      <c r="A75" s="58"/>
      <c r="B75" s="59"/>
      <c r="C75" s="11" t="s">
        <v>97</v>
      </c>
      <c r="D75" s="11" t="s">
        <v>98</v>
      </c>
      <c r="E75" s="12">
        <v>380</v>
      </c>
      <c r="F75" s="12"/>
      <c r="G75" s="13"/>
    </row>
    <row r="76" spans="1:7" ht="14.25" customHeight="1">
      <c r="A76" s="58" t="s">
        <v>99</v>
      </c>
      <c r="B76" s="59" t="s">
        <v>100</v>
      </c>
      <c r="C76" s="11" t="s">
        <v>101</v>
      </c>
      <c r="D76" s="11" t="s">
        <v>21</v>
      </c>
      <c r="E76" s="12">
        <v>12</v>
      </c>
      <c r="F76" s="12"/>
      <c r="G76" s="13"/>
    </row>
    <row r="77" spans="1:7">
      <c r="A77" s="58"/>
      <c r="B77" s="59"/>
      <c r="C77" s="11" t="s">
        <v>102</v>
      </c>
      <c r="D77" s="11" t="s">
        <v>103</v>
      </c>
      <c r="E77" s="12">
        <v>60</v>
      </c>
      <c r="F77" s="12"/>
      <c r="G77" s="13"/>
    </row>
    <row r="78" spans="1:7" ht="27" customHeight="1">
      <c r="A78" s="11" t="s">
        <v>104</v>
      </c>
      <c r="B78" s="10" t="s">
        <v>105</v>
      </c>
      <c r="C78" s="11" t="s">
        <v>106</v>
      </c>
      <c r="D78" s="11" t="s">
        <v>80</v>
      </c>
      <c r="E78" s="12">
        <v>800</v>
      </c>
      <c r="F78" s="12"/>
      <c r="G78" s="13"/>
    </row>
    <row r="79" spans="1:7" ht="27" customHeight="1">
      <c r="A79" s="58" t="s">
        <v>107</v>
      </c>
      <c r="B79" s="59" t="s">
        <v>108</v>
      </c>
      <c r="C79" s="11" t="s">
        <v>109</v>
      </c>
      <c r="D79" s="11" t="s">
        <v>110</v>
      </c>
      <c r="E79" s="12">
        <v>768</v>
      </c>
      <c r="F79" s="12"/>
      <c r="G79" s="13"/>
    </row>
    <row r="80" spans="1:7" ht="27" customHeight="1">
      <c r="A80" s="58"/>
      <c r="B80" s="59"/>
      <c r="C80" s="11" t="s">
        <v>111</v>
      </c>
      <c r="D80" s="11" t="s">
        <v>112</v>
      </c>
      <c r="E80" s="12">
        <v>818</v>
      </c>
      <c r="F80" s="12"/>
      <c r="G80" s="13"/>
    </row>
    <row r="81" spans="1:9" ht="27" customHeight="1">
      <c r="A81" s="58"/>
      <c r="B81" s="59"/>
      <c r="C81" s="11" t="s">
        <v>113</v>
      </c>
      <c r="D81" s="11" t="s">
        <v>114</v>
      </c>
      <c r="E81" s="12">
        <v>600</v>
      </c>
      <c r="F81" s="12"/>
      <c r="G81" s="13"/>
    </row>
    <row r="82" spans="1:9">
      <c r="A82" s="58"/>
      <c r="B82" s="59"/>
      <c r="C82" s="11" t="s">
        <v>115</v>
      </c>
      <c r="D82" s="11" t="s">
        <v>21</v>
      </c>
      <c r="E82" s="12">
        <v>22</v>
      </c>
      <c r="F82" s="12"/>
      <c r="G82" s="13"/>
      <c r="H82" s="15"/>
      <c r="I82" s="16"/>
    </row>
    <row r="83" spans="1:9">
      <c r="A83" s="58"/>
      <c r="B83" s="59"/>
      <c r="C83" s="11" t="s">
        <v>116</v>
      </c>
      <c r="D83" s="11" t="s">
        <v>21</v>
      </c>
      <c r="E83" s="12">
        <v>64</v>
      </c>
      <c r="F83" s="12"/>
      <c r="G83" s="13"/>
    </row>
    <row r="84" spans="1:9" ht="33.75" customHeight="1">
      <c r="A84" s="58"/>
      <c r="B84" s="59"/>
      <c r="C84" s="11" t="s">
        <v>117</v>
      </c>
      <c r="D84" s="11" t="s">
        <v>80</v>
      </c>
      <c r="E84" s="12">
        <v>150</v>
      </c>
      <c r="F84" s="12"/>
      <c r="G84" s="13"/>
    </row>
    <row r="85" spans="1:9" ht="38.25">
      <c r="A85" s="58"/>
      <c r="B85" s="59"/>
      <c r="C85" s="11" t="s">
        <v>118</v>
      </c>
      <c r="D85" s="11" t="s">
        <v>80</v>
      </c>
      <c r="E85" s="12">
        <f>624+202.8</f>
        <v>826.8</v>
      </c>
      <c r="F85" s="12"/>
      <c r="G85" s="13"/>
    </row>
    <row r="86" spans="1:9" ht="14.25" customHeight="1">
      <c r="A86" s="58" t="s">
        <v>119</v>
      </c>
      <c r="B86" s="59" t="s">
        <v>120</v>
      </c>
      <c r="C86" s="11" t="s">
        <v>121</v>
      </c>
      <c r="D86" s="11" t="s">
        <v>80</v>
      </c>
      <c r="E86" s="12">
        <f>567.38+300</f>
        <v>867.38</v>
      </c>
      <c r="F86" s="12"/>
      <c r="G86" s="13"/>
    </row>
    <row r="87" spans="1:9" ht="25.5">
      <c r="A87" s="58"/>
      <c r="B87" s="59"/>
      <c r="C87" s="11" t="s">
        <v>122</v>
      </c>
      <c r="D87" s="11" t="s">
        <v>80</v>
      </c>
      <c r="E87" s="12">
        <v>960</v>
      </c>
      <c r="F87" s="12"/>
      <c r="G87" s="13"/>
    </row>
    <row r="88" spans="1:9">
      <c r="A88" s="58"/>
      <c r="B88" s="59"/>
      <c r="C88" s="11" t="s">
        <v>121</v>
      </c>
      <c r="D88" s="11" t="s">
        <v>123</v>
      </c>
      <c r="E88" s="12">
        <v>960</v>
      </c>
      <c r="F88" s="12"/>
      <c r="G88" s="13"/>
    </row>
    <row r="89" spans="1:9" ht="25.5">
      <c r="A89" s="58"/>
      <c r="B89" s="59"/>
      <c r="C89" s="11" t="s">
        <v>124</v>
      </c>
      <c r="D89" s="11" t="s">
        <v>40</v>
      </c>
      <c r="E89" s="12">
        <v>400</v>
      </c>
      <c r="F89" s="12"/>
      <c r="G89" s="13"/>
    </row>
    <row r="90" spans="1:9" ht="15" customHeight="1">
      <c r="A90" s="58" t="s">
        <v>125</v>
      </c>
      <c r="B90" s="59" t="s">
        <v>126</v>
      </c>
      <c r="C90" s="11" t="s">
        <v>127</v>
      </c>
      <c r="D90" s="11" t="s">
        <v>33</v>
      </c>
      <c r="E90" s="12">
        <v>30.6</v>
      </c>
      <c r="F90" s="12"/>
      <c r="G90" s="13"/>
    </row>
    <row r="91" spans="1:9">
      <c r="A91" s="58"/>
      <c r="B91" s="59"/>
      <c r="C91" s="11" t="s">
        <v>128</v>
      </c>
      <c r="D91" s="11" t="s">
        <v>21</v>
      </c>
      <c r="E91" s="12">
        <v>24</v>
      </c>
      <c r="F91" s="12"/>
      <c r="G91" s="13"/>
    </row>
    <row r="92" spans="1:9">
      <c r="A92" s="58"/>
      <c r="B92" s="59"/>
      <c r="C92" s="11" t="s">
        <v>129</v>
      </c>
      <c r="D92" s="11" t="s">
        <v>21</v>
      </c>
      <c r="E92" s="12">
        <v>24</v>
      </c>
      <c r="F92" s="12"/>
      <c r="G92" s="13"/>
    </row>
    <row r="93" spans="1:9" ht="14.25" customHeight="1">
      <c r="A93" s="58"/>
      <c r="B93" s="59"/>
      <c r="C93" s="58" t="s">
        <v>130</v>
      </c>
      <c r="D93" s="11" t="s">
        <v>26</v>
      </c>
      <c r="E93" s="12">
        <v>20.7</v>
      </c>
      <c r="F93" s="12"/>
      <c r="G93" s="13"/>
    </row>
    <row r="94" spans="1:9">
      <c r="A94" s="58"/>
      <c r="B94" s="59"/>
      <c r="C94" s="58"/>
      <c r="D94" s="11" t="s">
        <v>27</v>
      </c>
      <c r="E94" s="12">
        <v>8</v>
      </c>
      <c r="F94" s="12"/>
      <c r="G94" s="13"/>
    </row>
    <row r="95" spans="1:9">
      <c r="A95" s="58"/>
      <c r="B95" s="59"/>
      <c r="C95" s="58"/>
      <c r="D95" s="11" t="s">
        <v>33</v>
      </c>
      <c r="E95" s="12">
        <v>1.7</v>
      </c>
      <c r="F95" s="12"/>
      <c r="G95" s="13"/>
    </row>
    <row r="96" spans="1:9">
      <c r="A96" s="58"/>
      <c r="B96" s="59"/>
      <c r="C96" s="58"/>
      <c r="D96" s="11" t="s">
        <v>131</v>
      </c>
      <c r="E96" s="12">
        <v>2.2999999999999998</v>
      </c>
      <c r="F96" s="12"/>
      <c r="G96" s="13"/>
    </row>
    <row r="97" spans="1:7" ht="14.25" customHeight="1">
      <c r="A97" s="58"/>
      <c r="B97" s="59"/>
      <c r="C97" s="58" t="s">
        <v>132</v>
      </c>
      <c r="D97" s="11" t="s">
        <v>26</v>
      </c>
      <c r="E97" s="12">
        <v>14.4</v>
      </c>
      <c r="F97" s="12"/>
      <c r="G97" s="13"/>
    </row>
    <row r="98" spans="1:7">
      <c r="A98" s="58"/>
      <c r="B98" s="59"/>
      <c r="C98" s="58"/>
      <c r="D98" s="11" t="s">
        <v>27</v>
      </c>
      <c r="E98" s="12">
        <v>12</v>
      </c>
      <c r="F98" s="12"/>
      <c r="G98" s="13"/>
    </row>
    <row r="99" spans="1:7">
      <c r="A99" s="58"/>
      <c r="B99" s="59"/>
      <c r="C99" s="58"/>
      <c r="D99" s="11" t="s">
        <v>33</v>
      </c>
      <c r="E99" s="12">
        <v>2</v>
      </c>
      <c r="F99" s="12"/>
      <c r="G99" s="13"/>
    </row>
    <row r="100" spans="1:7">
      <c r="A100" s="58"/>
      <c r="B100" s="59"/>
      <c r="C100" s="58"/>
      <c r="D100" s="11" t="s">
        <v>28</v>
      </c>
      <c r="E100" s="12">
        <v>2.1</v>
      </c>
      <c r="F100" s="12"/>
      <c r="G100" s="13"/>
    </row>
    <row r="101" spans="1:7">
      <c r="A101" s="58"/>
      <c r="B101" s="59"/>
      <c r="C101" s="11" t="s">
        <v>133</v>
      </c>
      <c r="D101" s="11" t="s">
        <v>40</v>
      </c>
      <c r="E101" s="12">
        <v>13</v>
      </c>
      <c r="F101" s="12"/>
      <c r="G101" s="13"/>
    </row>
    <row r="102" spans="1:7" ht="15" customHeight="1">
      <c r="A102" s="58" t="s">
        <v>134</v>
      </c>
      <c r="B102" s="59" t="s">
        <v>135</v>
      </c>
      <c r="C102" s="11" t="s">
        <v>136</v>
      </c>
      <c r="D102" s="11" t="s">
        <v>21</v>
      </c>
      <c r="E102" s="12">
        <v>24</v>
      </c>
      <c r="F102" s="12"/>
      <c r="G102" s="13"/>
    </row>
    <row r="103" spans="1:7" ht="15" customHeight="1">
      <c r="A103" s="58"/>
      <c r="B103" s="59"/>
      <c r="C103" s="11" t="s">
        <v>137</v>
      </c>
      <c r="D103" s="11" t="s">
        <v>21</v>
      </c>
      <c r="E103" s="12">
        <v>12</v>
      </c>
      <c r="F103" s="12"/>
      <c r="G103" s="13"/>
    </row>
    <row r="104" spans="1:7" ht="14.25" customHeight="1">
      <c r="A104" s="58" t="s">
        <v>138</v>
      </c>
      <c r="B104" s="59" t="s">
        <v>139</v>
      </c>
      <c r="C104" s="11" t="s">
        <v>140</v>
      </c>
      <c r="D104" s="11" t="s">
        <v>21</v>
      </c>
      <c r="E104" s="12">
        <v>84</v>
      </c>
      <c r="F104" s="12"/>
      <c r="G104" s="13"/>
    </row>
    <row r="105" spans="1:7">
      <c r="A105" s="58"/>
      <c r="B105" s="59"/>
      <c r="C105" s="11" t="s">
        <v>141</v>
      </c>
      <c r="D105" s="11" t="s">
        <v>21</v>
      </c>
      <c r="E105" s="12">
        <v>48</v>
      </c>
      <c r="F105" s="12"/>
      <c r="G105" s="13"/>
    </row>
    <row r="106" spans="1:7" ht="14.25" customHeight="1">
      <c r="A106" s="58"/>
      <c r="B106" s="59"/>
      <c r="C106" s="58" t="s">
        <v>142</v>
      </c>
      <c r="D106" s="11" t="s">
        <v>62</v>
      </c>
      <c r="E106" s="12">
        <v>0.5</v>
      </c>
      <c r="F106" s="12"/>
      <c r="G106" s="13"/>
    </row>
    <row r="107" spans="1:7">
      <c r="A107" s="58"/>
      <c r="B107" s="59"/>
      <c r="C107" s="58"/>
      <c r="D107" s="11" t="s">
        <v>63</v>
      </c>
      <c r="E107" s="12">
        <v>8.3000000000000007</v>
      </c>
      <c r="F107" s="12"/>
      <c r="G107" s="13"/>
    </row>
    <row r="108" spans="1:7">
      <c r="A108" s="58"/>
      <c r="B108" s="59"/>
      <c r="C108" s="58"/>
      <c r="D108" s="11" t="s">
        <v>26</v>
      </c>
      <c r="E108" s="12">
        <v>15.4</v>
      </c>
      <c r="F108" s="12"/>
      <c r="G108" s="13"/>
    </row>
    <row r="109" spans="1:7">
      <c r="A109" s="58"/>
      <c r="B109" s="59"/>
      <c r="C109" s="58"/>
      <c r="D109" s="11" t="s">
        <v>63</v>
      </c>
      <c r="E109" s="12">
        <v>8.3000000000000007</v>
      </c>
      <c r="F109" s="12"/>
      <c r="G109" s="13"/>
    </row>
    <row r="110" spans="1:7">
      <c r="A110" s="58"/>
      <c r="B110" s="59"/>
      <c r="C110" s="58"/>
      <c r="D110" s="11" t="s">
        <v>26</v>
      </c>
      <c r="E110" s="12">
        <v>15.4</v>
      </c>
      <c r="F110" s="12"/>
      <c r="G110" s="13"/>
    </row>
    <row r="111" spans="1:7">
      <c r="A111" s="58"/>
      <c r="B111" s="59"/>
      <c r="C111" s="58"/>
      <c r="D111" s="11" t="s">
        <v>27</v>
      </c>
      <c r="E111" s="12">
        <v>11.1</v>
      </c>
      <c r="F111" s="12"/>
      <c r="G111" s="13"/>
    </row>
    <row r="112" spans="1:7">
      <c r="A112" s="58"/>
      <c r="B112" s="59"/>
      <c r="C112" s="58"/>
      <c r="D112" s="11" t="s">
        <v>33</v>
      </c>
      <c r="E112" s="12">
        <v>1.4</v>
      </c>
      <c r="F112" s="12"/>
      <c r="G112" s="13"/>
    </row>
    <row r="113" spans="1:7">
      <c r="A113" s="58"/>
      <c r="B113" s="59"/>
      <c r="C113" s="58"/>
      <c r="D113" s="11" t="s">
        <v>112</v>
      </c>
      <c r="E113" s="12">
        <v>2</v>
      </c>
      <c r="F113" s="12"/>
      <c r="G113" s="13"/>
    </row>
    <row r="114" spans="1:7" ht="12.75" customHeight="1">
      <c r="A114" s="58"/>
      <c r="B114" s="59"/>
      <c r="C114" s="11" t="s">
        <v>143</v>
      </c>
      <c r="D114" s="11" t="s">
        <v>21</v>
      </c>
      <c r="E114" s="12">
        <v>12</v>
      </c>
      <c r="F114" s="12"/>
      <c r="G114" s="13"/>
    </row>
    <row r="115" spans="1:7" ht="25.5">
      <c r="A115" s="58"/>
      <c r="B115" s="59"/>
      <c r="C115" s="11" t="s">
        <v>144</v>
      </c>
      <c r="D115" s="11" t="s">
        <v>40</v>
      </c>
      <c r="E115" s="12">
        <v>977.4</v>
      </c>
      <c r="F115" s="12"/>
      <c r="G115" s="13"/>
    </row>
    <row r="116" spans="1:7" ht="25.5">
      <c r="A116" s="58"/>
      <c r="B116" s="59"/>
      <c r="C116" s="11" t="s">
        <v>145</v>
      </c>
      <c r="D116" s="11" t="s">
        <v>40</v>
      </c>
      <c r="E116" s="12">
        <f>467.16+(2300*0.12)</f>
        <v>743.16000000000008</v>
      </c>
      <c r="F116" s="12"/>
      <c r="G116" s="13"/>
    </row>
    <row r="117" spans="1:7" ht="14.25" customHeight="1">
      <c r="A117" s="58" t="s">
        <v>146</v>
      </c>
      <c r="B117" s="59" t="s">
        <v>147</v>
      </c>
      <c r="C117" s="11" t="s">
        <v>148</v>
      </c>
      <c r="D117" s="11" t="s">
        <v>40</v>
      </c>
      <c r="E117" s="12">
        <v>91.73</v>
      </c>
      <c r="F117" s="12"/>
      <c r="G117" s="13"/>
    </row>
    <row r="118" spans="1:7">
      <c r="A118" s="58"/>
      <c r="B118" s="59"/>
      <c r="C118" s="11" t="s">
        <v>149</v>
      </c>
      <c r="D118" s="11" t="s">
        <v>40</v>
      </c>
      <c r="E118" s="12">
        <v>16</v>
      </c>
      <c r="F118" s="12"/>
      <c r="G118" s="13"/>
    </row>
    <row r="119" spans="1:7">
      <c r="A119" s="58"/>
      <c r="B119" s="59"/>
      <c r="C119" s="11" t="s">
        <v>149</v>
      </c>
      <c r="D119" s="11" t="s">
        <v>40</v>
      </c>
      <c r="E119" s="12">
        <v>12</v>
      </c>
      <c r="F119" s="12"/>
      <c r="G119" s="13"/>
    </row>
    <row r="120" spans="1:7">
      <c r="A120" s="58"/>
      <c r="B120" s="59"/>
      <c r="C120" s="11" t="s">
        <v>148</v>
      </c>
      <c r="D120" s="11" t="s">
        <v>150</v>
      </c>
      <c r="E120" s="12">
        <v>80</v>
      </c>
      <c r="F120" s="12"/>
      <c r="G120" s="13"/>
    </row>
    <row r="121" spans="1:7">
      <c r="A121" s="58"/>
      <c r="B121" s="59"/>
      <c r="C121" s="11" t="s">
        <v>151</v>
      </c>
      <c r="D121" s="11" t="s">
        <v>33</v>
      </c>
      <c r="E121" s="12">
        <v>220</v>
      </c>
      <c r="F121" s="12"/>
      <c r="G121" s="13"/>
    </row>
    <row r="122" spans="1:7">
      <c r="A122" s="58"/>
      <c r="B122" s="59"/>
      <c r="C122" s="11" t="s">
        <v>151</v>
      </c>
      <c r="D122" s="11" t="s">
        <v>152</v>
      </c>
      <c r="E122" s="12">
        <v>220</v>
      </c>
      <c r="F122" s="12"/>
      <c r="G122" s="13"/>
    </row>
    <row r="123" spans="1:7" ht="15" customHeight="1">
      <c r="A123" s="58" t="s">
        <v>153</v>
      </c>
      <c r="B123" s="59" t="s">
        <v>154</v>
      </c>
      <c r="C123" s="11" t="s">
        <v>155</v>
      </c>
      <c r="D123" s="11" t="s">
        <v>156</v>
      </c>
      <c r="E123" s="12">
        <v>60</v>
      </c>
      <c r="F123" s="12"/>
      <c r="G123" s="13"/>
    </row>
    <row r="124" spans="1:7">
      <c r="A124" s="58"/>
      <c r="B124" s="59"/>
      <c r="C124" s="11" t="s">
        <v>157</v>
      </c>
      <c r="D124" s="11" t="s">
        <v>21</v>
      </c>
      <c r="E124" s="12">
        <v>48</v>
      </c>
      <c r="F124" s="12"/>
      <c r="G124" s="13"/>
    </row>
    <row r="125" spans="1:7">
      <c r="A125" s="58"/>
      <c r="B125" s="59"/>
      <c r="C125" s="11" t="s">
        <v>158</v>
      </c>
      <c r="D125" s="11" t="s">
        <v>40</v>
      </c>
      <c r="E125" s="12">
        <v>260</v>
      </c>
      <c r="F125" s="12"/>
      <c r="G125" s="13"/>
    </row>
    <row r="126" spans="1:7">
      <c r="A126" s="58"/>
      <c r="B126" s="59"/>
      <c r="C126" s="11" t="s">
        <v>159</v>
      </c>
      <c r="D126" s="11" t="s">
        <v>40</v>
      </c>
      <c r="E126" s="12">
        <v>220</v>
      </c>
      <c r="F126" s="12"/>
      <c r="G126" s="13"/>
    </row>
    <row r="127" spans="1:7" ht="38.25">
      <c r="A127" s="58"/>
      <c r="B127" s="59"/>
      <c r="C127" s="11" t="s">
        <v>160</v>
      </c>
      <c r="D127" s="11" t="s">
        <v>161</v>
      </c>
      <c r="E127" s="12">
        <v>187</v>
      </c>
      <c r="F127" s="12"/>
      <c r="G127" s="13"/>
    </row>
    <row r="128" spans="1:7" ht="25.5">
      <c r="A128" s="11" t="s">
        <v>162</v>
      </c>
      <c r="B128" s="10" t="s">
        <v>163</v>
      </c>
      <c r="C128" s="11" t="s">
        <v>164</v>
      </c>
      <c r="D128" s="11" t="s">
        <v>33</v>
      </c>
      <c r="E128" s="12">
        <v>1008</v>
      </c>
      <c r="F128" s="12"/>
      <c r="G128" s="13"/>
    </row>
    <row r="129" spans="1:7" ht="25.5">
      <c r="A129" s="11" t="s">
        <v>165</v>
      </c>
      <c r="B129" s="10" t="s">
        <v>166</v>
      </c>
      <c r="C129" s="11" t="s">
        <v>167</v>
      </c>
      <c r="D129" s="11" t="s">
        <v>48</v>
      </c>
      <c r="E129" s="12">
        <v>72</v>
      </c>
      <c r="F129" s="12"/>
      <c r="G129" s="13"/>
    </row>
    <row r="130" spans="1:7" ht="14.25" customHeight="1">
      <c r="A130" s="58" t="s">
        <v>168</v>
      </c>
      <c r="B130" s="59" t="s">
        <v>169</v>
      </c>
      <c r="C130" s="11" t="s">
        <v>170</v>
      </c>
      <c r="D130" s="11" t="s">
        <v>21</v>
      </c>
      <c r="E130" s="12">
        <v>10</v>
      </c>
      <c r="F130" s="12"/>
      <c r="G130" s="13"/>
    </row>
    <row r="131" spans="1:7">
      <c r="A131" s="58"/>
      <c r="B131" s="59"/>
      <c r="C131" s="11" t="s">
        <v>171</v>
      </c>
      <c r="D131" s="11" t="s">
        <v>21</v>
      </c>
      <c r="E131" s="12">
        <v>24</v>
      </c>
      <c r="F131" s="12"/>
      <c r="G131" s="13"/>
    </row>
    <row r="132" spans="1:7" ht="13.5" customHeight="1">
      <c r="A132" s="58" t="s">
        <v>172</v>
      </c>
      <c r="B132" s="59" t="s">
        <v>173</v>
      </c>
      <c r="C132" s="58" t="s">
        <v>174</v>
      </c>
      <c r="D132" s="11" t="s">
        <v>25</v>
      </c>
      <c r="E132" s="12">
        <f>10*0.12</f>
        <v>1.2</v>
      </c>
      <c r="F132" s="12"/>
      <c r="G132" s="13"/>
    </row>
    <row r="133" spans="1:7" ht="13.5" customHeight="1">
      <c r="A133" s="58"/>
      <c r="B133" s="59"/>
      <c r="C133" s="58"/>
      <c r="D133" s="11" t="s">
        <v>26</v>
      </c>
      <c r="E133" s="12">
        <f>80*0.24</f>
        <v>19.2</v>
      </c>
      <c r="F133" s="12"/>
      <c r="G133" s="13"/>
    </row>
    <row r="134" spans="1:7">
      <c r="A134" s="58"/>
      <c r="B134" s="59"/>
      <c r="C134" s="58"/>
      <c r="D134" s="11" t="s">
        <v>28</v>
      </c>
      <c r="E134" s="12">
        <v>3.68</v>
      </c>
      <c r="F134" s="12"/>
      <c r="G134" s="13"/>
    </row>
    <row r="135" spans="1:7" ht="25.5">
      <c r="A135" s="58"/>
      <c r="B135" s="59"/>
      <c r="C135" s="11" t="s">
        <v>175</v>
      </c>
      <c r="D135" s="11" t="s">
        <v>48</v>
      </c>
      <c r="E135" s="12">
        <f>2500*0.12*2</f>
        <v>600</v>
      </c>
      <c r="F135" s="12"/>
      <c r="G135" s="13"/>
    </row>
    <row r="136" spans="1:7" ht="23.85" customHeight="1">
      <c r="A136" s="58" t="s">
        <v>176</v>
      </c>
      <c r="B136" s="59" t="s">
        <v>177</v>
      </c>
      <c r="C136" s="11" t="s">
        <v>178</v>
      </c>
      <c r="D136" s="11" t="s">
        <v>21</v>
      </c>
      <c r="E136" s="12">
        <v>24</v>
      </c>
      <c r="F136" s="12"/>
      <c r="G136" s="13"/>
    </row>
    <row r="137" spans="1:7">
      <c r="A137" s="58"/>
      <c r="B137" s="59"/>
      <c r="C137" s="11" t="s">
        <v>179</v>
      </c>
      <c r="D137" s="11" t="s">
        <v>21</v>
      </c>
      <c r="E137" s="12">
        <v>42</v>
      </c>
      <c r="F137" s="12"/>
      <c r="G137" s="13"/>
    </row>
    <row r="138" spans="1:7">
      <c r="A138" s="11" t="s">
        <v>180</v>
      </c>
      <c r="B138" s="10" t="s">
        <v>181</v>
      </c>
      <c r="C138" s="11" t="s">
        <v>182</v>
      </c>
      <c r="D138" s="11"/>
      <c r="E138" s="12">
        <f>1772.96+40.5+35.33</f>
        <v>1848.79</v>
      </c>
      <c r="F138" s="12"/>
      <c r="G138" s="13"/>
    </row>
    <row r="139" spans="1:7">
      <c r="A139" s="11" t="s">
        <v>183</v>
      </c>
      <c r="B139" s="10" t="s">
        <v>139</v>
      </c>
      <c r="C139" s="11" t="s">
        <v>184</v>
      </c>
      <c r="D139" s="11"/>
      <c r="E139" s="12">
        <f>206+150.25+20+100</f>
        <v>476.25</v>
      </c>
      <c r="F139" s="12"/>
      <c r="G139" s="13"/>
    </row>
    <row r="140" spans="1:7" ht="14.25" customHeight="1">
      <c r="A140" s="113" t="s">
        <v>185</v>
      </c>
      <c r="B140" s="114" t="s">
        <v>186</v>
      </c>
      <c r="C140" s="114"/>
      <c r="D140" s="114"/>
      <c r="E140" s="115">
        <v>100</v>
      </c>
      <c r="F140" s="115"/>
      <c r="G140" s="116"/>
    </row>
    <row r="141" spans="1:7" ht="17.25" customHeight="1">
      <c r="A141" s="84" t="s">
        <v>440</v>
      </c>
      <c r="B141" s="85"/>
      <c r="C141" s="85"/>
      <c r="D141" s="86"/>
      <c r="E141" s="96">
        <f>SUM(E6:E140)</f>
        <v>27257.250000000004</v>
      </c>
      <c r="F141" s="97"/>
      <c r="G141" s="98"/>
    </row>
    <row r="142" spans="1:7" ht="36.75" customHeight="1">
      <c r="A142" s="100" t="s">
        <v>439</v>
      </c>
      <c r="B142" s="111"/>
      <c r="C142" s="111"/>
      <c r="D142" s="112"/>
      <c r="E142" s="90">
        <f>SUM(G6:G140)</f>
        <v>0</v>
      </c>
      <c r="F142" s="91"/>
      <c r="G142" s="92"/>
    </row>
    <row r="143" spans="1:7" ht="30.75" customHeight="1">
      <c r="A143" s="100" t="s">
        <v>437</v>
      </c>
      <c r="B143" s="111"/>
      <c r="C143" s="111"/>
      <c r="D143" s="112"/>
      <c r="E143" s="87"/>
      <c r="F143" s="88"/>
      <c r="G143" s="89"/>
    </row>
    <row r="144" spans="1:7" ht="43.5" customHeight="1">
      <c r="A144" s="100" t="s">
        <v>438</v>
      </c>
      <c r="B144" s="111"/>
      <c r="C144" s="111"/>
      <c r="D144" s="112"/>
      <c r="E144" s="87"/>
      <c r="F144" s="88"/>
      <c r="G144" s="89"/>
    </row>
    <row r="145" spans="1:3">
      <c r="A145" s="17"/>
      <c r="B145" s="17"/>
      <c r="C145" s="17"/>
    </row>
    <row r="146" spans="1:3">
      <c r="A146" s="17"/>
      <c r="B146" s="17"/>
      <c r="C146" s="17"/>
    </row>
    <row r="147" spans="1:3">
      <c r="A147" s="17"/>
      <c r="B147" s="17"/>
      <c r="C147" s="17"/>
    </row>
    <row r="148" spans="1:3">
      <c r="A148" s="17"/>
      <c r="B148" s="17"/>
      <c r="C148" s="17"/>
    </row>
    <row r="149" spans="1:3">
      <c r="A149" s="17"/>
      <c r="B149" s="17"/>
      <c r="C149" s="17"/>
    </row>
    <row r="150" spans="1:3">
      <c r="A150" s="17"/>
      <c r="B150" s="17"/>
      <c r="C150" s="17"/>
    </row>
    <row r="151" spans="1:3">
      <c r="A151" s="17"/>
      <c r="B151" s="17"/>
      <c r="C151" s="17"/>
    </row>
    <row r="152" spans="1:3">
      <c r="A152" s="17"/>
      <c r="B152" s="17"/>
      <c r="C152" s="17"/>
    </row>
    <row r="153" spans="1:3">
      <c r="A153" s="17"/>
      <c r="B153" s="17"/>
      <c r="C153" s="17"/>
    </row>
    <row r="154" spans="1:3">
      <c r="A154" s="17"/>
      <c r="B154" s="17"/>
      <c r="C154" s="17"/>
    </row>
    <row r="155" spans="1:3">
      <c r="A155" s="17"/>
      <c r="B155" s="17"/>
      <c r="C155" s="17"/>
    </row>
    <row r="156" spans="1:3">
      <c r="A156" s="17"/>
      <c r="B156" s="17"/>
      <c r="C156" s="17"/>
    </row>
    <row r="157" spans="1:3">
      <c r="A157" s="17"/>
      <c r="B157" s="17"/>
      <c r="C157" s="17"/>
    </row>
    <row r="158" spans="1:3">
      <c r="A158" s="17"/>
      <c r="B158" s="17"/>
      <c r="C158" s="17"/>
    </row>
    <row r="159" spans="1:3">
      <c r="A159" s="17"/>
      <c r="B159" s="17"/>
      <c r="C159" s="17"/>
    </row>
    <row r="160" spans="1:3">
      <c r="A160" s="17"/>
      <c r="B160" s="17"/>
      <c r="C160" s="17"/>
    </row>
    <row r="161" spans="1:3">
      <c r="A161" s="17"/>
      <c r="B161" s="17"/>
      <c r="C161" s="17"/>
    </row>
    <row r="162" spans="1:3">
      <c r="A162" s="17"/>
      <c r="B162" s="17"/>
      <c r="C162" s="17"/>
    </row>
    <row r="163" spans="1:3">
      <c r="A163" s="17"/>
      <c r="B163" s="17"/>
      <c r="C163" s="17"/>
    </row>
    <row r="164" spans="1:3">
      <c r="A164" s="17"/>
      <c r="B164" s="17"/>
      <c r="C164" s="17"/>
    </row>
    <row r="165" spans="1:3">
      <c r="A165" s="17"/>
      <c r="B165" s="17"/>
      <c r="C165" s="17"/>
    </row>
    <row r="166" spans="1:3">
      <c r="A166" s="17"/>
      <c r="B166" s="17"/>
      <c r="C166" s="17"/>
    </row>
    <row r="167" spans="1:3">
      <c r="A167" s="17"/>
      <c r="B167" s="17"/>
      <c r="C167" s="17"/>
    </row>
    <row r="168" spans="1:3">
      <c r="A168" s="17"/>
      <c r="B168" s="17"/>
      <c r="C168" s="17"/>
    </row>
    <row r="169" spans="1:3">
      <c r="A169" s="17"/>
      <c r="B169" s="17"/>
      <c r="C169" s="17"/>
    </row>
  </sheetData>
  <mergeCells count="67">
    <mergeCell ref="A142:D142"/>
    <mergeCell ref="A143:D143"/>
    <mergeCell ref="A144:D144"/>
    <mergeCell ref="E142:G142"/>
    <mergeCell ref="E143:G143"/>
    <mergeCell ref="E144:G144"/>
    <mergeCell ref="A1:G1"/>
    <mergeCell ref="A2:G2"/>
    <mergeCell ref="A6:A30"/>
    <mergeCell ref="B6:B30"/>
    <mergeCell ref="C9:C13"/>
    <mergeCell ref="C15:C20"/>
    <mergeCell ref="C23:C28"/>
    <mergeCell ref="A34:A35"/>
    <mergeCell ref="B34:B35"/>
    <mergeCell ref="A36:A38"/>
    <mergeCell ref="B36:B38"/>
    <mergeCell ref="A39:A45"/>
    <mergeCell ref="B39:B45"/>
    <mergeCell ref="C41:C45"/>
    <mergeCell ref="A46:A55"/>
    <mergeCell ref="B46:B55"/>
    <mergeCell ref="C47:C49"/>
    <mergeCell ref="C50:C53"/>
    <mergeCell ref="A56:A59"/>
    <mergeCell ref="B56:B59"/>
    <mergeCell ref="C58:C59"/>
    <mergeCell ref="A60:A63"/>
    <mergeCell ref="B60:B63"/>
    <mergeCell ref="C61:C62"/>
    <mergeCell ref="A64:A65"/>
    <mergeCell ref="B64:B65"/>
    <mergeCell ref="C64:C65"/>
    <mergeCell ref="A66:A71"/>
    <mergeCell ref="B66:B71"/>
    <mergeCell ref="C68:C70"/>
    <mergeCell ref="A72:A75"/>
    <mergeCell ref="B72:B75"/>
    <mergeCell ref="A76:A77"/>
    <mergeCell ref="B76:B77"/>
    <mergeCell ref="A79:A85"/>
    <mergeCell ref="B79:B85"/>
    <mergeCell ref="A86:A89"/>
    <mergeCell ref="B86:B89"/>
    <mergeCell ref="A90:A101"/>
    <mergeCell ref="B90:B101"/>
    <mergeCell ref="C93:C96"/>
    <mergeCell ref="C97:C100"/>
    <mergeCell ref="A102:A103"/>
    <mergeCell ref="B102:B103"/>
    <mergeCell ref="A104:A116"/>
    <mergeCell ref="B104:B116"/>
    <mergeCell ref="C106:C113"/>
    <mergeCell ref="A117:A122"/>
    <mergeCell ref="B117:B122"/>
    <mergeCell ref="A123:A127"/>
    <mergeCell ref="B123:B127"/>
    <mergeCell ref="A130:A131"/>
    <mergeCell ref="B130:B131"/>
    <mergeCell ref="B140:D140"/>
    <mergeCell ref="A141:D141"/>
    <mergeCell ref="A132:A135"/>
    <mergeCell ref="B132:B135"/>
    <mergeCell ref="C132:C134"/>
    <mergeCell ref="A136:A137"/>
    <mergeCell ref="B136:B137"/>
    <mergeCell ref="E141:G141"/>
  </mergeCells>
  <pageMargins left="0.78750000000000009" right="0.78750000000000009" top="0.39375000000000004" bottom="0.39375000000000004" header="0.51181102362204689" footer="0.51181102362204689"/>
  <pageSetup paperSize="9" scale="84" orientation="portrait" horizontalDpi="300" verticalDpi="30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7"/>
  <sheetViews>
    <sheetView workbookViewId="0">
      <selection sqref="A1:H1"/>
    </sheetView>
  </sheetViews>
  <sheetFormatPr defaultColWidth="9.140625" defaultRowHeight="12.75"/>
  <cols>
    <col min="1" max="1" width="4.42578125" style="18" customWidth="1"/>
    <col min="2" max="2" width="9.140625" style="18"/>
    <col min="3" max="3" width="30" style="18" customWidth="1"/>
    <col min="4" max="4" width="19" style="19" customWidth="1"/>
    <col min="5" max="5" width="14.28515625" style="19" customWidth="1"/>
    <col min="6" max="6" width="15.5703125" style="20" customWidth="1"/>
    <col min="7" max="7" width="9.140625" style="18"/>
    <col min="8" max="8" width="13.42578125" style="18" customWidth="1"/>
    <col min="9" max="16384" width="9.140625" style="18"/>
  </cols>
  <sheetData>
    <row r="1" spans="1:12" s="21" customFormat="1" ht="15.75">
      <c r="A1" s="66" t="s">
        <v>445</v>
      </c>
      <c r="B1" s="66"/>
      <c r="C1" s="66"/>
      <c r="D1" s="66"/>
      <c r="E1" s="66"/>
      <c r="F1" s="66"/>
      <c r="G1" s="66"/>
      <c r="H1" s="66"/>
    </row>
    <row r="2" spans="1:12" s="21" customFormat="1" ht="15.75">
      <c r="A2" s="66" t="s">
        <v>7</v>
      </c>
      <c r="B2" s="66"/>
      <c r="C2" s="66"/>
      <c r="D2" s="66"/>
      <c r="E2" s="66"/>
      <c r="F2" s="66"/>
      <c r="G2" s="66"/>
      <c r="H2" s="66"/>
    </row>
    <row r="3" spans="1:12" ht="15.75">
      <c r="A3" s="22"/>
      <c r="B3" s="22"/>
      <c r="C3" s="22"/>
      <c r="D3" s="22"/>
      <c r="E3" s="22"/>
      <c r="F3" s="23"/>
      <c r="G3" s="21"/>
    </row>
    <row r="4" spans="1:12" ht="39.75" customHeight="1">
      <c r="A4" s="24" t="s">
        <v>187</v>
      </c>
      <c r="B4" s="24" t="s">
        <v>188</v>
      </c>
      <c r="C4" s="24" t="s">
        <v>189</v>
      </c>
      <c r="D4" s="24" t="s">
        <v>190</v>
      </c>
      <c r="E4" s="24" t="s">
        <v>191</v>
      </c>
      <c r="F4" s="25" t="s">
        <v>192</v>
      </c>
      <c r="G4" s="24" t="s">
        <v>13</v>
      </c>
      <c r="H4" s="24" t="s">
        <v>14</v>
      </c>
      <c r="I4" s="26"/>
      <c r="J4" s="27"/>
      <c r="K4" s="28"/>
      <c r="L4" s="29"/>
    </row>
    <row r="5" spans="1:12">
      <c r="A5" s="24" t="s">
        <v>2</v>
      </c>
      <c r="B5" s="24" t="s">
        <v>3</v>
      </c>
      <c r="C5" s="24" t="s">
        <v>4</v>
      </c>
      <c r="D5" s="24" t="s">
        <v>15</v>
      </c>
      <c r="E5" s="24" t="s">
        <v>16</v>
      </c>
      <c r="F5" s="25" t="s">
        <v>17</v>
      </c>
      <c r="G5" s="24" t="s">
        <v>18</v>
      </c>
      <c r="H5" s="24" t="s">
        <v>64</v>
      </c>
      <c r="I5" s="26"/>
      <c r="J5" s="27"/>
      <c r="K5" s="28"/>
      <c r="L5" s="29"/>
    </row>
    <row r="6" spans="1:12">
      <c r="A6" s="30" t="s">
        <v>2</v>
      </c>
      <c r="B6" s="31" t="s">
        <v>193</v>
      </c>
      <c r="C6" s="32" t="s">
        <v>194</v>
      </c>
      <c r="D6" s="32" t="s">
        <v>195</v>
      </c>
      <c r="E6" s="32"/>
      <c r="F6" s="33">
        <v>542</v>
      </c>
      <c r="G6" s="34"/>
      <c r="H6" s="35"/>
      <c r="I6" s="26"/>
      <c r="J6" s="27"/>
      <c r="K6" s="28"/>
      <c r="L6" s="29"/>
    </row>
    <row r="7" spans="1:12" ht="35.25" customHeight="1">
      <c r="A7" s="63" t="s">
        <v>3</v>
      </c>
      <c r="B7" s="62" t="s">
        <v>196</v>
      </c>
      <c r="C7" s="32" t="s">
        <v>197</v>
      </c>
      <c r="D7" s="64" t="s">
        <v>40</v>
      </c>
      <c r="E7" s="64"/>
      <c r="F7" s="33">
        <v>220</v>
      </c>
      <c r="G7" s="34"/>
      <c r="H7" s="35"/>
      <c r="I7" s="26"/>
      <c r="J7" s="27"/>
      <c r="K7" s="28"/>
      <c r="L7" s="29"/>
    </row>
    <row r="8" spans="1:12" ht="16.5" customHeight="1">
      <c r="A8" s="63"/>
      <c r="B8" s="62"/>
      <c r="C8" s="64" t="s">
        <v>198</v>
      </c>
      <c r="D8" s="64" t="s">
        <v>199</v>
      </c>
      <c r="E8" s="32" t="s">
        <v>200</v>
      </c>
      <c r="F8" s="33">
        <f>7.72</f>
        <v>7.72</v>
      </c>
      <c r="G8" s="34"/>
      <c r="H8" s="35"/>
    </row>
    <row r="9" spans="1:12" ht="16.5" customHeight="1">
      <c r="A9" s="63"/>
      <c r="B9" s="62"/>
      <c r="C9" s="64"/>
      <c r="D9" s="64"/>
      <c r="E9" s="32" t="s">
        <v>62</v>
      </c>
      <c r="F9" s="33">
        <f>8.72</f>
        <v>8.7200000000000006</v>
      </c>
      <c r="G9" s="34"/>
      <c r="H9" s="35"/>
      <c r="I9" s="26"/>
      <c r="J9" s="36"/>
      <c r="K9" s="28"/>
      <c r="L9" s="29"/>
    </row>
    <row r="10" spans="1:12" ht="16.5" customHeight="1">
      <c r="A10" s="63"/>
      <c r="B10" s="62"/>
      <c r="C10" s="64"/>
      <c r="D10" s="64"/>
      <c r="E10" s="32" t="s">
        <v>25</v>
      </c>
      <c r="F10" s="33">
        <f>1.32+1.2+1.2</f>
        <v>3.7199999999999998</v>
      </c>
      <c r="G10" s="34"/>
      <c r="H10" s="35"/>
    </row>
    <row r="11" spans="1:12" ht="16.5" customHeight="1">
      <c r="A11" s="63"/>
      <c r="B11" s="62"/>
      <c r="C11" s="64"/>
      <c r="D11" s="64"/>
      <c r="E11" s="32" t="s">
        <v>38</v>
      </c>
      <c r="F11" s="33">
        <f>40+40+40+40+40+40</f>
        <v>240</v>
      </c>
      <c r="G11" s="34"/>
      <c r="H11" s="35"/>
    </row>
    <row r="12" spans="1:12" ht="16.5" customHeight="1">
      <c r="A12" s="63"/>
      <c r="B12" s="62"/>
      <c r="C12" s="64"/>
      <c r="D12" s="64"/>
      <c r="E12" s="32" t="s">
        <v>26</v>
      </c>
      <c r="F12" s="33">
        <f>6.48+14.16+54.96+161.04+4.8+13.68+22.08+4.8+4.8+4.8+4.8</f>
        <v>296.40000000000003</v>
      </c>
      <c r="G12" s="34"/>
      <c r="H12" s="35"/>
      <c r="I12" s="26"/>
      <c r="J12" s="36"/>
      <c r="K12" s="28"/>
      <c r="L12" s="29"/>
    </row>
    <row r="13" spans="1:12" ht="16.5" customHeight="1">
      <c r="A13" s="63"/>
      <c r="B13" s="62"/>
      <c r="C13" s="64"/>
      <c r="D13" s="64"/>
      <c r="E13" s="32" t="s">
        <v>27</v>
      </c>
      <c r="F13" s="33">
        <f>5.44+4+4+3+4</f>
        <v>20.440000000000001</v>
      </c>
      <c r="G13" s="34"/>
      <c r="H13" s="35"/>
    </row>
    <row r="14" spans="1:12" ht="16.5" customHeight="1">
      <c r="A14" s="63"/>
      <c r="B14" s="62"/>
      <c r="C14" s="64"/>
      <c r="D14" s="64"/>
      <c r="E14" s="32" t="s">
        <v>112</v>
      </c>
      <c r="F14" s="33">
        <f>12.48</f>
        <v>12.48</v>
      </c>
      <c r="G14" s="34"/>
      <c r="H14" s="35"/>
      <c r="I14" s="26"/>
      <c r="J14" s="28"/>
      <c r="K14" s="29"/>
    </row>
    <row r="15" spans="1:12" ht="16.5" customHeight="1">
      <c r="A15" s="63"/>
      <c r="B15" s="62"/>
      <c r="C15" s="64"/>
      <c r="D15" s="64"/>
      <c r="E15" s="32" t="s">
        <v>28</v>
      </c>
      <c r="F15" s="33">
        <f>2.1+3.94+2.1+3+4</f>
        <v>15.14</v>
      </c>
      <c r="G15" s="34"/>
      <c r="H15" s="35"/>
      <c r="I15" s="26"/>
      <c r="J15" s="28"/>
      <c r="K15" s="29"/>
    </row>
    <row r="16" spans="1:12" ht="16.5" customHeight="1">
      <c r="A16" s="63"/>
      <c r="B16" s="62"/>
      <c r="C16" s="64"/>
      <c r="D16" s="64"/>
      <c r="E16" s="32" t="s">
        <v>201</v>
      </c>
      <c r="F16" s="33">
        <f>60.04</f>
        <v>60.04</v>
      </c>
      <c r="G16" s="34"/>
      <c r="H16" s="35"/>
      <c r="I16" s="26"/>
      <c r="J16" s="28"/>
      <c r="K16" s="29"/>
    </row>
    <row r="17" spans="1:11" ht="16.5" customHeight="1">
      <c r="A17" s="63"/>
      <c r="B17" s="62"/>
      <c r="C17" s="32" t="s">
        <v>202</v>
      </c>
      <c r="D17" s="32"/>
      <c r="E17" s="32" t="s">
        <v>33</v>
      </c>
      <c r="F17" s="33">
        <v>102</v>
      </c>
      <c r="G17" s="34"/>
      <c r="H17" s="35"/>
      <c r="I17" s="26"/>
      <c r="J17" s="28"/>
      <c r="K17" s="29"/>
    </row>
    <row r="18" spans="1:11" ht="16.5" customHeight="1">
      <c r="A18" s="63"/>
      <c r="B18" s="62"/>
      <c r="C18" s="32" t="s">
        <v>203</v>
      </c>
      <c r="D18" s="32"/>
      <c r="E18" s="32" t="s">
        <v>21</v>
      </c>
      <c r="F18" s="33">
        <v>72</v>
      </c>
      <c r="G18" s="34"/>
      <c r="H18" s="35"/>
      <c r="I18" s="26"/>
      <c r="J18" s="28"/>
      <c r="K18" s="29"/>
    </row>
    <row r="19" spans="1:11" ht="16.5" customHeight="1">
      <c r="A19" s="63"/>
      <c r="B19" s="62"/>
      <c r="C19" s="64" t="s">
        <v>204</v>
      </c>
      <c r="D19" s="64"/>
      <c r="E19" s="32" t="s">
        <v>26</v>
      </c>
      <c r="F19" s="33">
        <v>24</v>
      </c>
      <c r="G19" s="34"/>
      <c r="H19" s="35"/>
      <c r="I19" s="26"/>
      <c r="J19" s="28"/>
      <c r="K19" s="29"/>
    </row>
    <row r="20" spans="1:11" ht="16.5" customHeight="1">
      <c r="A20" s="63"/>
      <c r="B20" s="62"/>
      <c r="C20" s="64"/>
      <c r="D20" s="64"/>
      <c r="E20" s="32" t="s">
        <v>27</v>
      </c>
      <c r="F20" s="33">
        <v>8</v>
      </c>
      <c r="G20" s="34"/>
      <c r="H20" s="35"/>
      <c r="I20" s="26"/>
      <c r="J20" s="28"/>
      <c r="K20" s="29"/>
    </row>
    <row r="21" spans="1:11" ht="16.5" customHeight="1">
      <c r="A21" s="63"/>
      <c r="B21" s="62"/>
      <c r="C21" s="64"/>
      <c r="D21" s="64"/>
      <c r="E21" s="32" t="s">
        <v>131</v>
      </c>
      <c r="F21" s="33">
        <v>2.25</v>
      </c>
      <c r="G21" s="34"/>
      <c r="H21" s="35"/>
      <c r="I21" s="26"/>
      <c r="J21" s="28"/>
      <c r="K21" s="29"/>
    </row>
    <row r="22" spans="1:11" ht="16.5" customHeight="1">
      <c r="A22" s="63"/>
      <c r="B22" s="62"/>
      <c r="C22" s="32" t="s">
        <v>205</v>
      </c>
      <c r="D22" s="32" t="s">
        <v>206</v>
      </c>
      <c r="E22" s="32"/>
      <c r="F22" s="33">
        <v>113.05</v>
      </c>
      <c r="G22" s="34"/>
      <c r="H22" s="35"/>
      <c r="I22" s="26"/>
      <c r="J22" s="28"/>
      <c r="K22" s="29"/>
    </row>
    <row r="23" spans="1:11" ht="16.5" customHeight="1">
      <c r="A23" s="63"/>
      <c r="B23" s="62"/>
      <c r="C23" s="32" t="s">
        <v>207</v>
      </c>
      <c r="D23" s="32"/>
      <c r="E23" s="32" t="s">
        <v>32</v>
      </c>
      <c r="F23" s="33">
        <v>2</v>
      </c>
      <c r="G23" s="34"/>
      <c r="H23" s="35"/>
      <c r="I23" s="26"/>
      <c r="J23" s="28"/>
      <c r="K23" s="29"/>
    </row>
    <row r="24" spans="1:11" ht="30" customHeight="1">
      <c r="A24" s="63"/>
      <c r="B24" s="62"/>
      <c r="C24" s="32" t="s">
        <v>208</v>
      </c>
      <c r="D24" s="64" t="s">
        <v>209</v>
      </c>
      <c r="E24" s="64"/>
      <c r="F24" s="33">
        <v>108</v>
      </c>
      <c r="G24" s="34"/>
      <c r="H24" s="35"/>
      <c r="I24" s="26"/>
      <c r="J24" s="28"/>
      <c r="K24" s="29"/>
    </row>
    <row r="25" spans="1:11" ht="30" customHeight="1">
      <c r="A25" s="63" t="s">
        <v>4</v>
      </c>
      <c r="B25" s="62" t="s">
        <v>210</v>
      </c>
      <c r="C25" s="32" t="s">
        <v>211</v>
      </c>
      <c r="D25" s="64" t="s">
        <v>212</v>
      </c>
      <c r="E25" s="64"/>
      <c r="F25" s="33">
        <v>100</v>
      </c>
      <c r="G25" s="34"/>
      <c r="H25" s="35"/>
      <c r="I25" s="26"/>
      <c r="J25" s="28"/>
      <c r="K25" s="29"/>
    </row>
    <row r="26" spans="1:11" ht="23.85" customHeight="1">
      <c r="A26" s="63"/>
      <c r="B26" s="62"/>
      <c r="C26" s="32" t="s">
        <v>213</v>
      </c>
      <c r="D26" s="64" t="s">
        <v>40</v>
      </c>
      <c r="E26" s="64"/>
      <c r="F26" s="33">
        <v>1700</v>
      </c>
      <c r="G26" s="34"/>
      <c r="H26" s="35"/>
      <c r="I26" s="26"/>
      <c r="J26" s="28"/>
      <c r="K26" s="29"/>
    </row>
    <row r="27" spans="1:11" ht="15" customHeight="1">
      <c r="A27" s="63"/>
      <c r="B27" s="62"/>
      <c r="C27" s="64" t="s">
        <v>214</v>
      </c>
      <c r="D27" s="64" t="s">
        <v>215</v>
      </c>
      <c r="E27" s="32" t="s">
        <v>216</v>
      </c>
      <c r="F27" s="33">
        <v>532.22</v>
      </c>
      <c r="G27" s="34"/>
      <c r="H27" s="35"/>
      <c r="I27" s="26"/>
      <c r="J27" s="28"/>
      <c r="K27" s="29"/>
    </row>
    <row r="28" spans="1:11">
      <c r="A28" s="63"/>
      <c r="B28" s="62"/>
      <c r="C28" s="64"/>
      <c r="D28" s="64"/>
      <c r="E28" s="32" t="s">
        <v>217</v>
      </c>
      <c r="F28" s="33">
        <v>7.86</v>
      </c>
      <c r="G28" s="34"/>
      <c r="H28" s="35"/>
      <c r="I28" s="26"/>
      <c r="J28" s="28"/>
      <c r="K28" s="29"/>
    </row>
    <row r="29" spans="1:11">
      <c r="A29" s="63"/>
      <c r="B29" s="62"/>
      <c r="C29" s="64"/>
      <c r="D29" s="64"/>
      <c r="E29" s="32" t="s">
        <v>103</v>
      </c>
      <c r="F29" s="33">
        <v>9.1199999999999992</v>
      </c>
      <c r="G29" s="34"/>
      <c r="H29" s="35"/>
      <c r="I29" s="26"/>
      <c r="J29" s="28"/>
      <c r="K29" s="29"/>
    </row>
    <row r="30" spans="1:11" ht="25.5">
      <c r="A30" s="30" t="s">
        <v>15</v>
      </c>
      <c r="B30" s="31" t="s">
        <v>218</v>
      </c>
      <c r="C30" s="32" t="s">
        <v>219</v>
      </c>
      <c r="D30" s="32" t="s">
        <v>215</v>
      </c>
      <c r="E30" s="32" t="s">
        <v>82</v>
      </c>
      <c r="F30" s="33">
        <v>816</v>
      </c>
      <c r="G30" s="34"/>
      <c r="H30" s="35"/>
      <c r="I30" s="26"/>
      <c r="J30" s="28"/>
      <c r="K30" s="29"/>
    </row>
    <row r="31" spans="1:11" ht="23.85" customHeight="1">
      <c r="A31" s="63" t="s">
        <v>16</v>
      </c>
      <c r="B31" s="62" t="s">
        <v>220</v>
      </c>
      <c r="C31" s="32" t="s">
        <v>221</v>
      </c>
      <c r="D31" s="64" t="s">
        <v>40</v>
      </c>
      <c r="E31" s="64"/>
      <c r="F31" s="33">
        <v>1270</v>
      </c>
      <c r="G31" s="34"/>
      <c r="H31" s="35"/>
      <c r="I31" s="26"/>
      <c r="J31" s="28"/>
      <c r="K31" s="29"/>
    </row>
    <row r="32" spans="1:11" ht="27.75" customHeight="1">
      <c r="A32" s="63"/>
      <c r="B32" s="62"/>
      <c r="C32" s="32" t="s">
        <v>222</v>
      </c>
      <c r="D32" s="64" t="s">
        <v>40</v>
      </c>
      <c r="E32" s="64"/>
      <c r="F32" s="33">
        <f>119.48+235.08+1719.6+3602.4+227.36+218+689.64+6000+19.2+12</f>
        <v>12842.76</v>
      </c>
      <c r="G32" s="34"/>
      <c r="H32" s="35"/>
    </row>
    <row r="33" spans="1:8" ht="30" customHeight="1">
      <c r="A33" s="63"/>
      <c r="B33" s="62"/>
      <c r="C33" s="32" t="s">
        <v>223</v>
      </c>
      <c r="D33" s="64" t="s">
        <v>40</v>
      </c>
      <c r="E33" s="64"/>
      <c r="F33" s="33">
        <v>22.54</v>
      </c>
      <c r="G33" s="34"/>
      <c r="H33" s="35"/>
    </row>
    <row r="34" spans="1:8" ht="16.5" customHeight="1">
      <c r="A34" s="63"/>
      <c r="B34" s="62"/>
      <c r="C34" s="32" t="s">
        <v>224</v>
      </c>
      <c r="D34" s="64" t="s">
        <v>40</v>
      </c>
      <c r="E34" s="64"/>
      <c r="F34" s="33">
        <v>64.03</v>
      </c>
      <c r="G34" s="34"/>
      <c r="H34" s="35"/>
    </row>
    <row r="35" spans="1:8" ht="27.75" customHeight="1">
      <c r="A35" s="63"/>
      <c r="B35" s="62"/>
      <c r="C35" s="32" t="s">
        <v>225</v>
      </c>
      <c r="D35" s="64" t="s">
        <v>40</v>
      </c>
      <c r="E35" s="64"/>
      <c r="F35" s="33">
        <v>134.11000000000001</v>
      </c>
      <c r="G35" s="34"/>
      <c r="H35" s="35"/>
    </row>
    <row r="36" spans="1:8" ht="16.5" customHeight="1">
      <c r="A36" s="63"/>
      <c r="B36" s="62"/>
      <c r="C36" s="32" t="s">
        <v>226</v>
      </c>
      <c r="D36" s="64" t="s">
        <v>40</v>
      </c>
      <c r="E36" s="64"/>
      <c r="F36" s="33">
        <v>73.150000000000006</v>
      </c>
      <c r="G36" s="34"/>
      <c r="H36" s="35"/>
    </row>
    <row r="37" spans="1:8" ht="41.25" customHeight="1">
      <c r="A37" s="63"/>
      <c r="B37" s="62"/>
      <c r="C37" s="32" t="s">
        <v>227</v>
      </c>
      <c r="D37" s="64" t="s">
        <v>228</v>
      </c>
      <c r="E37" s="64"/>
      <c r="F37" s="33">
        <v>274.83999999999997</v>
      </c>
      <c r="G37" s="34"/>
      <c r="H37" s="35"/>
    </row>
    <row r="38" spans="1:8" ht="23.85" customHeight="1">
      <c r="A38" s="63"/>
      <c r="B38" s="62"/>
      <c r="C38" s="32" t="s">
        <v>229</v>
      </c>
      <c r="D38" s="64" t="s">
        <v>40</v>
      </c>
      <c r="E38" s="64"/>
      <c r="F38" s="33">
        <v>74.709999999999994</v>
      </c>
      <c r="G38" s="34"/>
      <c r="H38" s="35"/>
    </row>
    <row r="39" spans="1:8" ht="16.5" customHeight="1">
      <c r="A39" s="63"/>
      <c r="B39" s="62"/>
      <c r="C39" s="32" t="s">
        <v>230</v>
      </c>
      <c r="D39" s="64" t="s">
        <v>40</v>
      </c>
      <c r="E39" s="64"/>
      <c r="F39" s="33">
        <v>24.95</v>
      </c>
      <c r="G39" s="34"/>
      <c r="H39" s="35"/>
    </row>
    <row r="40" spans="1:8" ht="16.5" customHeight="1">
      <c r="A40" s="63"/>
      <c r="B40" s="62"/>
      <c r="C40" s="32" t="s">
        <v>231</v>
      </c>
      <c r="D40" s="64" t="s">
        <v>40</v>
      </c>
      <c r="E40" s="64"/>
      <c r="F40" s="33">
        <v>12</v>
      </c>
      <c r="G40" s="34"/>
      <c r="H40" s="35"/>
    </row>
    <row r="41" spans="1:8" ht="16.5" customHeight="1">
      <c r="A41" s="63"/>
      <c r="B41" s="62"/>
      <c r="C41" s="32" t="s">
        <v>232</v>
      </c>
      <c r="D41" s="64" t="s">
        <v>233</v>
      </c>
      <c r="E41" s="64"/>
      <c r="F41" s="33">
        <v>30</v>
      </c>
      <c r="G41" s="34"/>
      <c r="H41" s="35"/>
    </row>
    <row r="42" spans="1:8" ht="16.5" customHeight="1">
      <c r="A42" s="63"/>
      <c r="B42" s="62"/>
      <c r="C42" s="32" t="s">
        <v>234</v>
      </c>
      <c r="D42" s="32"/>
      <c r="E42" s="32" t="s">
        <v>235</v>
      </c>
      <c r="F42" s="33">
        <v>20</v>
      </c>
      <c r="G42" s="34"/>
      <c r="H42" s="35"/>
    </row>
    <row r="43" spans="1:8" ht="16.5" customHeight="1">
      <c r="A43" s="30" t="s">
        <v>17</v>
      </c>
      <c r="B43" s="31" t="s">
        <v>236</v>
      </c>
      <c r="C43" s="32" t="s">
        <v>237</v>
      </c>
      <c r="D43" s="32"/>
      <c r="E43" s="32" t="s">
        <v>238</v>
      </c>
      <c r="F43" s="33">
        <v>9</v>
      </c>
      <c r="G43" s="34"/>
      <c r="H43" s="35"/>
    </row>
    <row r="44" spans="1:8" ht="16.5" customHeight="1">
      <c r="A44" s="63" t="s">
        <v>18</v>
      </c>
      <c r="B44" s="62" t="s">
        <v>239</v>
      </c>
      <c r="C44" s="32" t="s">
        <v>240</v>
      </c>
      <c r="D44" s="32"/>
      <c r="E44" s="32" t="s">
        <v>238</v>
      </c>
      <c r="F44" s="33">
        <v>6</v>
      </c>
      <c r="G44" s="34"/>
      <c r="H44" s="35"/>
    </row>
    <row r="45" spans="1:8" ht="14.25" customHeight="1">
      <c r="A45" s="63"/>
      <c r="B45" s="62"/>
      <c r="C45" s="65" t="s">
        <v>241</v>
      </c>
      <c r="D45" s="64" t="s">
        <v>215</v>
      </c>
      <c r="E45" s="32" t="s">
        <v>242</v>
      </c>
      <c r="F45" s="33">
        <v>835.2</v>
      </c>
      <c r="G45" s="34"/>
      <c r="H45" s="35"/>
    </row>
    <row r="46" spans="1:8">
      <c r="A46" s="63"/>
      <c r="B46" s="62"/>
      <c r="C46" s="65"/>
      <c r="D46" s="64"/>
      <c r="E46" s="32" t="s">
        <v>26</v>
      </c>
      <c r="F46" s="33">
        <v>15.6</v>
      </c>
      <c r="G46" s="34"/>
      <c r="H46" s="35"/>
    </row>
    <row r="47" spans="1:8" ht="16.5" customHeight="1">
      <c r="A47" s="63" t="s">
        <v>64</v>
      </c>
      <c r="B47" s="62" t="s">
        <v>243</v>
      </c>
      <c r="C47" s="32" t="s">
        <v>244</v>
      </c>
      <c r="D47" s="32" t="s">
        <v>245</v>
      </c>
      <c r="E47" s="32" t="s">
        <v>21</v>
      </c>
      <c r="F47" s="33">
        <v>16</v>
      </c>
      <c r="G47" s="34"/>
      <c r="H47" s="35"/>
    </row>
    <row r="48" spans="1:8" ht="16.5" customHeight="1">
      <c r="A48" s="63"/>
      <c r="B48" s="62"/>
      <c r="C48" s="32" t="s">
        <v>246</v>
      </c>
      <c r="D48" s="32"/>
      <c r="E48" s="32" t="s">
        <v>238</v>
      </c>
      <c r="F48" s="33">
        <v>1.39</v>
      </c>
      <c r="G48" s="34"/>
      <c r="H48" s="35"/>
    </row>
    <row r="49" spans="1:8" ht="25.5">
      <c r="A49" s="63"/>
      <c r="B49" s="62"/>
      <c r="C49" s="32" t="s">
        <v>247</v>
      </c>
      <c r="D49" s="32"/>
      <c r="E49" s="32" t="s">
        <v>248</v>
      </c>
      <c r="F49" s="33">
        <v>456</v>
      </c>
      <c r="G49" s="34"/>
      <c r="H49" s="35"/>
    </row>
    <row r="50" spans="1:8" ht="16.5" customHeight="1">
      <c r="A50" s="63" t="s">
        <v>71</v>
      </c>
      <c r="B50" s="62" t="s">
        <v>249</v>
      </c>
      <c r="C50" s="32" t="s">
        <v>250</v>
      </c>
      <c r="D50" s="64" t="s">
        <v>40</v>
      </c>
      <c r="E50" s="64"/>
      <c r="F50" s="33">
        <v>160</v>
      </c>
      <c r="G50" s="34"/>
      <c r="H50" s="35"/>
    </row>
    <row r="51" spans="1:8" ht="16.5" customHeight="1">
      <c r="A51" s="63"/>
      <c r="B51" s="62"/>
      <c r="C51" s="64" t="s">
        <v>251</v>
      </c>
      <c r="D51" s="64"/>
      <c r="E51" s="32" t="s">
        <v>26</v>
      </c>
      <c r="F51" s="33">
        <f>(100+40)*0.24</f>
        <v>33.6</v>
      </c>
      <c r="G51" s="34"/>
      <c r="H51" s="35"/>
    </row>
    <row r="52" spans="1:8" ht="16.5" customHeight="1">
      <c r="A52" s="63"/>
      <c r="B52" s="62"/>
      <c r="C52" s="64"/>
      <c r="D52" s="64"/>
      <c r="E52" s="32" t="s">
        <v>25</v>
      </c>
      <c r="F52" s="33">
        <f>10*0.12</f>
        <v>1.2</v>
      </c>
      <c r="G52" s="34"/>
      <c r="H52" s="35"/>
    </row>
    <row r="53" spans="1:8" ht="16.5" customHeight="1">
      <c r="A53" s="63"/>
      <c r="B53" s="62"/>
      <c r="C53" s="64"/>
      <c r="D53" s="64"/>
      <c r="E53" s="32" t="s">
        <v>32</v>
      </c>
      <c r="F53" s="33">
        <v>7</v>
      </c>
      <c r="G53" s="34"/>
      <c r="H53" s="35"/>
    </row>
    <row r="54" spans="1:8" ht="16.5" customHeight="1">
      <c r="A54" s="63"/>
      <c r="B54" s="62"/>
      <c r="C54" s="32"/>
      <c r="D54" s="32"/>
      <c r="E54" s="32" t="s">
        <v>200</v>
      </c>
      <c r="F54" s="33">
        <v>9.6</v>
      </c>
      <c r="G54" s="34"/>
      <c r="H54" s="35"/>
    </row>
    <row r="55" spans="1:8" ht="16.5" customHeight="1">
      <c r="A55" s="63"/>
      <c r="B55" s="62"/>
      <c r="C55" s="32"/>
      <c r="D55" s="32"/>
      <c r="E55" s="32" t="s">
        <v>25</v>
      </c>
      <c r="F55" s="33">
        <v>0.96</v>
      </c>
      <c r="G55" s="34"/>
      <c r="H55" s="35"/>
    </row>
    <row r="56" spans="1:8" ht="16.5" customHeight="1">
      <c r="A56" s="63"/>
      <c r="B56" s="62"/>
      <c r="C56" s="32"/>
      <c r="D56" s="32"/>
      <c r="E56" s="32" t="s">
        <v>26</v>
      </c>
      <c r="F56" s="33">
        <v>31.2</v>
      </c>
      <c r="G56" s="34"/>
      <c r="H56" s="35"/>
    </row>
    <row r="57" spans="1:8" ht="16.5" customHeight="1">
      <c r="A57" s="63"/>
      <c r="B57" s="62"/>
      <c r="C57" s="32"/>
      <c r="D57" s="32"/>
      <c r="E57" s="32" t="s">
        <v>27</v>
      </c>
      <c r="F57" s="33">
        <v>4.32</v>
      </c>
      <c r="G57" s="34"/>
      <c r="H57" s="35"/>
    </row>
    <row r="58" spans="1:8" ht="16.5" customHeight="1">
      <c r="A58" s="63"/>
      <c r="B58" s="62"/>
      <c r="C58" s="32" t="s">
        <v>252</v>
      </c>
      <c r="D58" s="32"/>
      <c r="E58" s="32"/>
      <c r="F58" s="33">
        <v>620</v>
      </c>
      <c r="G58" s="34"/>
      <c r="H58" s="35"/>
    </row>
    <row r="59" spans="1:8" ht="16.5" customHeight="1">
      <c r="A59" s="63" t="s">
        <v>76</v>
      </c>
      <c r="B59" s="62" t="s">
        <v>253</v>
      </c>
      <c r="C59" s="64" t="s">
        <v>254</v>
      </c>
      <c r="D59" s="64" t="s">
        <v>215</v>
      </c>
      <c r="E59" s="32" t="s">
        <v>200</v>
      </c>
      <c r="F59" s="33">
        <v>94.72</v>
      </c>
      <c r="G59" s="34"/>
      <c r="H59" s="35"/>
    </row>
    <row r="60" spans="1:8" ht="16.5" customHeight="1">
      <c r="A60" s="63"/>
      <c r="B60" s="62"/>
      <c r="C60" s="64"/>
      <c r="D60" s="64"/>
      <c r="E60" s="32" t="s">
        <v>62</v>
      </c>
      <c r="F60" s="33">
        <v>4.32</v>
      </c>
      <c r="G60" s="34"/>
      <c r="H60" s="35"/>
    </row>
    <row r="61" spans="1:8" ht="16.5" customHeight="1">
      <c r="A61" s="63"/>
      <c r="B61" s="62"/>
      <c r="C61" s="64"/>
      <c r="D61" s="64"/>
      <c r="E61" s="32" t="s">
        <v>25</v>
      </c>
      <c r="F61" s="33">
        <v>106.92</v>
      </c>
      <c r="G61" s="34"/>
      <c r="H61" s="35"/>
    </row>
    <row r="62" spans="1:8" ht="16.5" customHeight="1">
      <c r="A62" s="63"/>
      <c r="B62" s="62"/>
      <c r="C62" s="64"/>
      <c r="D62" s="64"/>
      <c r="E62" s="32" t="s">
        <v>38</v>
      </c>
      <c r="F62" s="33">
        <v>616.20000000000005</v>
      </c>
      <c r="G62" s="34"/>
      <c r="H62" s="35"/>
    </row>
    <row r="63" spans="1:8" ht="16.5" customHeight="1">
      <c r="A63" s="63"/>
      <c r="B63" s="62"/>
      <c r="C63" s="64"/>
      <c r="D63" s="64"/>
      <c r="E63" s="32" t="s">
        <v>26</v>
      </c>
      <c r="F63" s="33">
        <v>1299.3599999999999</v>
      </c>
      <c r="G63" s="34"/>
      <c r="H63" s="35"/>
    </row>
    <row r="64" spans="1:8" ht="16.5" customHeight="1">
      <c r="A64" s="63"/>
      <c r="B64" s="62"/>
      <c r="C64" s="64"/>
      <c r="D64" s="64"/>
      <c r="E64" s="32" t="s">
        <v>27</v>
      </c>
      <c r="F64" s="33">
        <v>144.72</v>
      </c>
      <c r="G64" s="34"/>
      <c r="H64" s="35"/>
    </row>
    <row r="65" spans="1:8" ht="16.5" customHeight="1">
      <c r="A65" s="63"/>
      <c r="B65" s="62"/>
      <c r="C65" s="64"/>
      <c r="D65" s="64"/>
      <c r="E65" s="32" t="s">
        <v>33</v>
      </c>
      <c r="F65" s="33">
        <v>41.64</v>
      </c>
      <c r="G65" s="34"/>
      <c r="H65" s="35"/>
    </row>
    <row r="66" spans="1:8" ht="16.5" customHeight="1">
      <c r="A66" s="63"/>
      <c r="B66" s="62"/>
      <c r="C66" s="64"/>
      <c r="D66" s="64"/>
      <c r="E66" s="32" t="s">
        <v>21</v>
      </c>
      <c r="F66" s="33">
        <v>144</v>
      </c>
      <c r="G66" s="34"/>
      <c r="H66" s="35"/>
    </row>
    <row r="67" spans="1:8" ht="16.5" customHeight="1">
      <c r="A67" s="63"/>
      <c r="B67" s="62"/>
      <c r="C67" s="64"/>
      <c r="D67" s="64"/>
      <c r="E67" s="32" t="s">
        <v>32</v>
      </c>
      <c r="F67" s="33">
        <v>8</v>
      </c>
      <c r="G67" s="34"/>
      <c r="H67" s="35"/>
    </row>
    <row r="68" spans="1:8" ht="16.5" customHeight="1">
      <c r="A68" s="63"/>
      <c r="B68" s="62"/>
      <c r="C68" s="64"/>
      <c r="D68" s="64"/>
      <c r="E68" s="32" t="s">
        <v>28</v>
      </c>
      <c r="F68" s="33">
        <v>12.6</v>
      </c>
      <c r="G68" s="34"/>
      <c r="H68" s="35"/>
    </row>
    <row r="69" spans="1:8" ht="16.5" customHeight="1">
      <c r="A69" s="63"/>
      <c r="B69" s="62"/>
      <c r="C69" s="32" t="s">
        <v>255</v>
      </c>
      <c r="D69" s="64" t="s">
        <v>256</v>
      </c>
      <c r="E69" s="64"/>
      <c r="F69" s="33">
        <v>800</v>
      </c>
      <c r="G69" s="34"/>
      <c r="H69" s="35"/>
    </row>
    <row r="70" spans="1:8" ht="16.5" customHeight="1">
      <c r="A70" s="63"/>
      <c r="B70" s="62"/>
      <c r="C70" s="64" t="s">
        <v>257</v>
      </c>
      <c r="D70" s="64" t="s">
        <v>215</v>
      </c>
      <c r="E70" s="32" t="s">
        <v>25</v>
      </c>
      <c r="F70" s="33">
        <v>4.96</v>
      </c>
      <c r="G70" s="34"/>
      <c r="H70" s="35"/>
    </row>
    <row r="71" spans="1:8" ht="16.5" customHeight="1">
      <c r="A71" s="63"/>
      <c r="B71" s="62"/>
      <c r="C71" s="64"/>
      <c r="D71" s="64"/>
      <c r="E71" s="32" t="s">
        <v>26</v>
      </c>
      <c r="F71" s="33">
        <v>28.03</v>
      </c>
      <c r="G71" s="34"/>
      <c r="H71" s="35"/>
    </row>
    <row r="72" spans="1:8" ht="16.5" customHeight="1">
      <c r="A72" s="63"/>
      <c r="B72" s="62"/>
      <c r="C72" s="64"/>
      <c r="D72" s="64"/>
      <c r="E72" s="32" t="s">
        <v>33</v>
      </c>
      <c r="F72" s="33">
        <v>2.4</v>
      </c>
      <c r="G72" s="34"/>
      <c r="H72" s="35"/>
    </row>
    <row r="73" spans="1:8" ht="16.5" customHeight="1">
      <c r="A73" s="63"/>
      <c r="B73" s="62"/>
      <c r="C73" s="64"/>
      <c r="D73" s="64"/>
      <c r="E73" s="32" t="s">
        <v>28</v>
      </c>
      <c r="F73" s="33">
        <v>4.99</v>
      </c>
      <c r="G73" s="34"/>
      <c r="H73" s="35"/>
    </row>
    <row r="74" spans="1:8" ht="16.5" customHeight="1">
      <c r="A74" s="63"/>
      <c r="B74" s="62"/>
      <c r="C74" s="64"/>
      <c r="D74" s="64"/>
      <c r="E74" s="32" t="s">
        <v>258</v>
      </c>
      <c r="F74" s="33">
        <v>5.38</v>
      </c>
      <c r="G74" s="34"/>
      <c r="H74" s="35"/>
    </row>
    <row r="75" spans="1:8" ht="16.5" customHeight="1">
      <c r="A75" s="63"/>
      <c r="B75" s="62"/>
      <c r="C75" s="64"/>
      <c r="D75" s="64"/>
      <c r="E75" s="32" t="s">
        <v>112</v>
      </c>
      <c r="F75" s="33">
        <v>23.09</v>
      </c>
      <c r="G75" s="34"/>
      <c r="H75" s="35"/>
    </row>
    <row r="76" spans="1:8" ht="16.5" customHeight="1">
      <c r="A76" s="63"/>
      <c r="B76" s="62"/>
      <c r="C76" s="64"/>
      <c r="D76" s="64"/>
      <c r="E76" s="32" t="s">
        <v>201</v>
      </c>
      <c r="F76" s="33">
        <v>108.3</v>
      </c>
      <c r="G76" s="34"/>
      <c r="H76" s="35"/>
    </row>
    <row r="77" spans="1:8" ht="16.5" customHeight="1">
      <c r="A77" s="63" t="s">
        <v>83</v>
      </c>
      <c r="B77" s="62" t="s">
        <v>259</v>
      </c>
      <c r="C77" s="32" t="s">
        <v>260</v>
      </c>
      <c r="D77" s="32"/>
      <c r="E77" s="32" t="s">
        <v>21</v>
      </c>
      <c r="F77" s="33">
        <v>24</v>
      </c>
      <c r="G77" s="34"/>
      <c r="H77" s="35"/>
    </row>
    <row r="78" spans="1:8" ht="16.5" customHeight="1">
      <c r="A78" s="63"/>
      <c r="B78" s="62"/>
      <c r="C78" s="32"/>
      <c r="D78" s="32"/>
      <c r="E78" s="32" t="s">
        <v>238</v>
      </c>
      <c r="F78" s="33">
        <v>2</v>
      </c>
      <c r="G78" s="34"/>
      <c r="H78" s="35"/>
    </row>
    <row r="79" spans="1:8" ht="16.5" customHeight="1">
      <c r="A79" s="63"/>
      <c r="B79" s="62"/>
      <c r="C79" s="32" t="s">
        <v>261</v>
      </c>
      <c r="D79" s="64" t="s">
        <v>40</v>
      </c>
      <c r="E79" s="64"/>
      <c r="F79" s="33">
        <v>920</v>
      </c>
      <c r="G79" s="34"/>
      <c r="H79" s="35"/>
    </row>
    <row r="80" spans="1:8" ht="16.5" customHeight="1">
      <c r="A80" s="63" t="s">
        <v>87</v>
      </c>
      <c r="B80" s="62" t="s">
        <v>262</v>
      </c>
      <c r="C80" s="32" t="s">
        <v>263</v>
      </c>
      <c r="D80" s="32" t="s">
        <v>264</v>
      </c>
      <c r="E80" s="32" t="s">
        <v>265</v>
      </c>
      <c r="F80" s="33">
        <v>3.12</v>
      </c>
      <c r="G80" s="34"/>
      <c r="H80" s="35"/>
    </row>
    <row r="81" spans="1:9" ht="16.5" customHeight="1">
      <c r="A81" s="63"/>
      <c r="B81" s="62"/>
      <c r="C81" s="32" t="s">
        <v>263</v>
      </c>
      <c r="D81" s="32" t="s">
        <v>264</v>
      </c>
      <c r="E81" s="32" t="s">
        <v>103</v>
      </c>
      <c r="F81" s="33">
        <v>1.71</v>
      </c>
      <c r="G81" s="34"/>
      <c r="H81" s="35"/>
    </row>
    <row r="82" spans="1:9" ht="16.5" customHeight="1">
      <c r="A82" s="63"/>
      <c r="B82" s="62"/>
      <c r="C82" s="32" t="s">
        <v>266</v>
      </c>
      <c r="D82" s="32" t="s">
        <v>267</v>
      </c>
      <c r="E82" s="32" t="s">
        <v>21</v>
      </c>
      <c r="F82" s="33">
        <v>46</v>
      </c>
      <c r="G82" s="34"/>
      <c r="H82" s="35"/>
    </row>
    <row r="83" spans="1:9" ht="16.5" customHeight="1">
      <c r="A83" s="63"/>
      <c r="B83" s="62"/>
      <c r="C83" s="32" t="s">
        <v>268</v>
      </c>
      <c r="D83" s="32" t="s">
        <v>269</v>
      </c>
      <c r="E83" s="32" t="s">
        <v>21</v>
      </c>
      <c r="F83" s="33">
        <v>60</v>
      </c>
      <c r="G83" s="34"/>
      <c r="H83" s="35"/>
      <c r="I83" s="37"/>
    </row>
    <row r="84" spans="1:9" ht="16.5" customHeight="1">
      <c r="A84" s="63"/>
      <c r="B84" s="62"/>
      <c r="C84" s="64" t="s">
        <v>270</v>
      </c>
      <c r="D84" s="32"/>
      <c r="E84" s="32" t="s">
        <v>26</v>
      </c>
      <c r="F84" s="33">
        <v>20</v>
      </c>
      <c r="G84" s="34"/>
      <c r="H84" s="35"/>
      <c r="I84" s="37"/>
    </row>
    <row r="85" spans="1:9" ht="16.5" customHeight="1">
      <c r="A85" s="63"/>
      <c r="B85" s="62"/>
      <c r="C85" s="64"/>
      <c r="D85" s="32"/>
      <c r="E85" s="32" t="s">
        <v>28</v>
      </c>
      <c r="F85" s="33">
        <v>4</v>
      </c>
      <c r="G85" s="34"/>
      <c r="H85" s="35"/>
      <c r="I85" s="37"/>
    </row>
    <row r="86" spans="1:9" ht="22.5" customHeight="1">
      <c r="A86" s="63"/>
      <c r="B86" s="62"/>
      <c r="C86" s="32" t="s">
        <v>271</v>
      </c>
      <c r="D86" s="64" t="s">
        <v>272</v>
      </c>
      <c r="E86" s="64"/>
      <c r="F86" s="33">
        <v>400</v>
      </c>
      <c r="G86" s="34"/>
      <c r="H86" s="35"/>
      <c r="I86" s="37"/>
    </row>
    <row r="87" spans="1:9" ht="22.5" customHeight="1">
      <c r="A87" s="63"/>
      <c r="B87" s="62"/>
      <c r="C87" s="32" t="s">
        <v>273</v>
      </c>
      <c r="D87" s="32"/>
      <c r="E87" s="32"/>
      <c r="F87" s="33">
        <v>350</v>
      </c>
      <c r="G87" s="34"/>
      <c r="H87" s="35"/>
      <c r="I87" s="37"/>
    </row>
    <row r="88" spans="1:9" ht="22.5" customHeight="1">
      <c r="A88" s="63"/>
      <c r="B88" s="62"/>
      <c r="C88" s="32" t="s">
        <v>274</v>
      </c>
      <c r="D88" s="32"/>
      <c r="E88" s="32"/>
      <c r="F88" s="33">
        <v>82</v>
      </c>
      <c r="G88" s="34"/>
      <c r="H88" s="35"/>
      <c r="I88" s="37"/>
    </row>
    <row r="89" spans="1:9" ht="16.5" customHeight="1">
      <c r="A89" s="63" t="s">
        <v>92</v>
      </c>
      <c r="B89" s="62" t="s">
        <v>275</v>
      </c>
      <c r="C89" s="64" t="s">
        <v>276</v>
      </c>
      <c r="D89" s="64" t="s">
        <v>215</v>
      </c>
      <c r="E89" s="38" t="s">
        <v>25</v>
      </c>
      <c r="F89" s="33">
        <v>42.81</v>
      </c>
      <c r="G89" s="34"/>
      <c r="H89" s="35"/>
    </row>
    <row r="90" spans="1:9" ht="16.5" customHeight="1">
      <c r="A90" s="63"/>
      <c r="B90" s="62"/>
      <c r="C90" s="64"/>
      <c r="D90" s="64"/>
      <c r="E90" s="38" t="s">
        <v>26</v>
      </c>
      <c r="F90" s="33">
        <v>370</v>
      </c>
      <c r="G90" s="34"/>
      <c r="H90" s="35"/>
      <c r="I90" s="37"/>
    </row>
    <row r="91" spans="1:9" ht="16.5" customHeight="1">
      <c r="A91" s="63"/>
      <c r="B91" s="62"/>
      <c r="C91" s="64"/>
      <c r="D91" s="64"/>
      <c r="E91" s="38" t="s">
        <v>27</v>
      </c>
      <c r="F91" s="33">
        <v>8.51</v>
      </c>
      <c r="G91" s="34"/>
      <c r="H91" s="35"/>
    </row>
    <row r="92" spans="1:9" ht="16.5" customHeight="1">
      <c r="A92" s="63"/>
      <c r="B92" s="62"/>
      <c r="C92" s="64"/>
      <c r="D92" s="64"/>
      <c r="E92" s="38" t="s">
        <v>112</v>
      </c>
      <c r="F92" s="33">
        <v>2.0699999999999998</v>
      </c>
      <c r="G92" s="34"/>
      <c r="H92" s="35"/>
    </row>
    <row r="93" spans="1:9" ht="16.5" customHeight="1">
      <c r="A93" s="63"/>
      <c r="B93" s="62"/>
      <c r="C93" s="64"/>
      <c r="D93" s="64"/>
      <c r="E93" s="38" t="s">
        <v>201</v>
      </c>
      <c r="F93" s="33">
        <v>13</v>
      </c>
      <c r="G93" s="34"/>
      <c r="H93" s="35"/>
    </row>
    <row r="94" spans="1:9" ht="16.5" customHeight="1">
      <c r="A94" s="63"/>
      <c r="B94" s="62"/>
      <c r="C94" s="32" t="s">
        <v>277</v>
      </c>
      <c r="D94" s="32" t="s">
        <v>40</v>
      </c>
      <c r="E94" s="38"/>
      <c r="F94" s="33">
        <f>64+54</f>
        <v>118</v>
      </c>
      <c r="G94" s="34"/>
      <c r="H94" s="35"/>
    </row>
    <row r="95" spans="1:9" ht="16.5" customHeight="1">
      <c r="A95" s="63" t="s">
        <v>99</v>
      </c>
      <c r="B95" s="62" t="s">
        <v>278</v>
      </c>
      <c r="C95" s="32" t="s">
        <v>279</v>
      </c>
      <c r="D95" s="32" t="s">
        <v>40</v>
      </c>
      <c r="E95" s="38"/>
      <c r="F95" s="33">
        <v>15</v>
      </c>
      <c r="G95" s="34"/>
      <c r="H95" s="35"/>
    </row>
    <row r="96" spans="1:9" ht="16.5" customHeight="1">
      <c r="A96" s="63"/>
      <c r="B96" s="62"/>
      <c r="C96" s="32" t="s">
        <v>280</v>
      </c>
      <c r="D96" s="32" t="s">
        <v>40</v>
      </c>
      <c r="E96" s="38"/>
      <c r="F96" s="33">
        <v>94</v>
      </c>
      <c r="G96" s="34"/>
      <c r="H96" s="35"/>
    </row>
    <row r="97" spans="1:8" ht="16.5" customHeight="1">
      <c r="A97" s="63"/>
      <c r="B97" s="62"/>
      <c r="C97" s="32" t="s">
        <v>281</v>
      </c>
      <c r="D97" s="32"/>
      <c r="E97" s="38" t="s">
        <v>248</v>
      </c>
      <c r="F97" s="33">
        <v>250</v>
      </c>
      <c r="G97" s="34"/>
      <c r="H97" s="35"/>
    </row>
    <row r="98" spans="1:8" ht="16.5" customHeight="1">
      <c r="A98" s="30" t="s">
        <v>104</v>
      </c>
      <c r="B98" s="31" t="s">
        <v>282</v>
      </c>
      <c r="C98" s="32" t="s">
        <v>283</v>
      </c>
      <c r="D98" s="32" t="s">
        <v>284</v>
      </c>
      <c r="E98" s="32" t="s">
        <v>21</v>
      </c>
      <c r="F98" s="33">
        <v>16</v>
      </c>
      <c r="G98" s="34"/>
      <c r="H98" s="35"/>
    </row>
    <row r="99" spans="1:8" ht="16.5" customHeight="1">
      <c r="A99" s="63" t="s">
        <v>107</v>
      </c>
      <c r="B99" s="62" t="s">
        <v>285</v>
      </c>
      <c r="C99" s="32" t="s">
        <v>286</v>
      </c>
      <c r="D99" s="32" t="s">
        <v>40</v>
      </c>
      <c r="E99" s="32"/>
      <c r="F99" s="33">
        <v>504</v>
      </c>
      <c r="G99" s="34"/>
      <c r="H99" s="35"/>
    </row>
    <row r="100" spans="1:8" ht="16.5" customHeight="1">
      <c r="A100" s="63"/>
      <c r="B100" s="62"/>
      <c r="C100" s="32" t="s">
        <v>287</v>
      </c>
      <c r="D100" s="32"/>
      <c r="E100" s="32" t="s">
        <v>248</v>
      </c>
      <c r="F100" s="33">
        <v>240</v>
      </c>
      <c r="G100" s="34"/>
      <c r="H100" s="35"/>
    </row>
    <row r="101" spans="1:8" ht="16.5" customHeight="1">
      <c r="A101" s="30" t="s">
        <v>119</v>
      </c>
      <c r="B101" s="31" t="s">
        <v>288</v>
      </c>
      <c r="C101" s="32" t="s">
        <v>289</v>
      </c>
      <c r="D101" s="32" t="s">
        <v>290</v>
      </c>
      <c r="E101" s="32" t="s">
        <v>21</v>
      </c>
      <c r="F101" s="33">
        <v>12</v>
      </c>
      <c r="G101" s="34"/>
      <c r="H101" s="35"/>
    </row>
    <row r="102" spans="1:8" ht="25.5">
      <c r="A102" s="30" t="s">
        <v>125</v>
      </c>
      <c r="B102" s="31" t="s">
        <v>291</v>
      </c>
      <c r="C102" s="32" t="s">
        <v>292</v>
      </c>
      <c r="D102" s="32"/>
      <c r="E102" s="32" t="s">
        <v>293</v>
      </c>
      <c r="F102" s="33">
        <v>60</v>
      </c>
      <c r="G102" s="34"/>
      <c r="H102" s="35"/>
    </row>
    <row r="103" spans="1:8" ht="16.5" customHeight="1">
      <c r="A103" s="30" t="s">
        <v>134</v>
      </c>
      <c r="B103" s="31" t="s">
        <v>294</v>
      </c>
      <c r="C103" s="32" t="s">
        <v>295</v>
      </c>
      <c r="D103" s="32"/>
      <c r="E103" s="32"/>
      <c r="F103" s="33">
        <f>386.4+10.31</f>
        <v>396.71</v>
      </c>
      <c r="G103" s="34"/>
      <c r="H103" s="35"/>
    </row>
    <row r="104" spans="1:8" ht="16.5" customHeight="1">
      <c r="A104" s="30" t="s">
        <v>138</v>
      </c>
      <c r="B104" s="31" t="s">
        <v>296</v>
      </c>
      <c r="C104" s="32" t="s">
        <v>297</v>
      </c>
      <c r="D104" s="39"/>
      <c r="E104" s="39"/>
      <c r="F104" s="33">
        <f>684+105.84</f>
        <v>789.84</v>
      </c>
      <c r="G104" s="34"/>
      <c r="H104" s="35"/>
    </row>
    <row r="105" spans="1:8" ht="16.5" customHeight="1">
      <c r="A105" s="63" t="s">
        <v>146</v>
      </c>
      <c r="B105" s="62" t="s">
        <v>298</v>
      </c>
      <c r="C105" s="64" t="s">
        <v>299</v>
      </c>
      <c r="D105" s="64" t="s">
        <v>215</v>
      </c>
      <c r="E105" s="32" t="s">
        <v>200</v>
      </c>
      <c r="F105" s="33">
        <f>2.4+8.2</f>
        <v>10.6</v>
      </c>
      <c r="G105" s="34"/>
      <c r="H105" s="35"/>
    </row>
    <row r="106" spans="1:8" ht="16.5" customHeight="1">
      <c r="A106" s="63"/>
      <c r="B106" s="62"/>
      <c r="C106" s="64"/>
      <c r="D106" s="64"/>
      <c r="E106" s="32" t="s">
        <v>62</v>
      </c>
      <c r="F106" s="33">
        <f>10.8</f>
        <v>10.8</v>
      </c>
      <c r="G106" s="34"/>
      <c r="H106" s="35"/>
    </row>
    <row r="107" spans="1:8" ht="16.5" customHeight="1">
      <c r="A107" s="63"/>
      <c r="B107" s="62"/>
      <c r="C107" s="64"/>
      <c r="D107" s="64"/>
      <c r="E107" s="32" t="s">
        <v>300</v>
      </c>
      <c r="F107" s="33">
        <f>37+14.2+21+40+12.6+26.6</f>
        <v>151.4</v>
      </c>
      <c r="G107" s="34"/>
      <c r="H107" s="35"/>
    </row>
    <row r="108" spans="1:8" ht="16.5" customHeight="1">
      <c r="A108" s="63"/>
      <c r="B108" s="62"/>
      <c r="C108" s="64"/>
      <c r="D108" s="64"/>
      <c r="E108" s="32" t="s">
        <v>27</v>
      </c>
      <c r="F108" s="33">
        <f>4+7.2+4+4</f>
        <v>19.2</v>
      </c>
      <c r="G108" s="34"/>
      <c r="H108" s="35"/>
    </row>
    <row r="109" spans="1:8" ht="16.5" customHeight="1">
      <c r="A109" s="63"/>
      <c r="B109" s="62"/>
      <c r="C109" s="64" t="s">
        <v>301</v>
      </c>
      <c r="D109" s="64" t="s">
        <v>215</v>
      </c>
      <c r="E109" s="32" t="s">
        <v>25</v>
      </c>
      <c r="F109" s="33">
        <v>0.6</v>
      </c>
      <c r="G109" s="34"/>
      <c r="H109" s="35"/>
    </row>
    <row r="110" spans="1:8" ht="16.5" customHeight="1">
      <c r="A110" s="63"/>
      <c r="B110" s="62"/>
      <c r="C110" s="64"/>
      <c r="D110" s="64"/>
      <c r="E110" s="32" t="s">
        <v>63</v>
      </c>
      <c r="F110" s="33">
        <v>21</v>
      </c>
      <c r="G110" s="34"/>
      <c r="H110" s="35"/>
    </row>
    <row r="111" spans="1:8" ht="16.5" customHeight="1">
      <c r="A111" s="63"/>
      <c r="B111" s="62"/>
      <c r="C111" s="64"/>
      <c r="D111" s="64"/>
      <c r="E111" s="32" t="s">
        <v>26</v>
      </c>
      <c r="F111" s="33">
        <v>16.559999999999999</v>
      </c>
      <c r="G111" s="34"/>
      <c r="H111" s="35"/>
    </row>
    <row r="112" spans="1:8" ht="16.5" customHeight="1">
      <c r="A112" s="63"/>
      <c r="B112" s="62"/>
      <c r="C112" s="64"/>
      <c r="D112" s="64"/>
      <c r="E112" s="32" t="s">
        <v>27</v>
      </c>
      <c r="F112" s="33">
        <v>12</v>
      </c>
      <c r="G112" s="34"/>
      <c r="H112" s="35"/>
    </row>
    <row r="113" spans="1:8" ht="16.5" customHeight="1">
      <c r="A113" s="63"/>
      <c r="B113" s="62"/>
      <c r="C113" s="64"/>
      <c r="D113" s="64"/>
      <c r="E113" s="32" t="s">
        <v>33</v>
      </c>
      <c r="F113" s="33">
        <v>10.15</v>
      </c>
      <c r="G113" s="34"/>
      <c r="H113" s="35"/>
    </row>
    <row r="114" spans="1:8" ht="16.5" customHeight="1">
      <c r="A114" s="63"/>
      <c r="B114" s="62"/>
      <c r="C114" s="64"/>
      <c r="D114" s="64"/>
      <c r="E114" s="32" t="s">
        <v>28</v>
      </c>
      <c r="F114" s="33">
        <v>3.05</v>
      </c>
      <c r="G114" s="34"/>
      <c r="H114" s="35"/>
    </row>
    <row r="115" spans="1:8" ht="16.5" customHeight="1">
      <c r="A115" s="63"/>
      <c r="B115" s="62"/>
      <c r="C115" s="64"/>
      <c r="D115" s="64"/>
      <c r="E115" s="32" t="s">
        <v>201</v>
      </c>
      <c r="F115" s="33">
        <v>95</v>
      </c>
      <c r="G115" s="34"/>
      <c r="H115" s="35"/>
    </row>
    <row r="116" spans="1:8" ht="23.85" customHeight="1">
      <c r="A116" s="63"/>
      <c r="B116" s="62"/>
      <c r="C116" s="32" t="s">
        <v>302</v>
      </c>
      <c r="D116" s="64" t="s">
        <v>40</v>
      </c>
      <c r="E116" s="64"/>
      <c r="F116" s="33">
        <v>816</v>
      </c>
      <c r="G116" s="34"/>
      <c r="H116" s="35"/>
    </row>
    <row r="117" spans="1:8" ht="14.25" customHeight="1">
      <c r="A117" s="63"/>
      <c r="B117" s="62"/>
      <c r="C117" s="64" t="s">
        <v>303</v>
      </c>
      <c r="D117" s="64" t="s">
        <v>215</v>
      </c>
      <c r="E117" s="32" t="s">
        <v>82</v>
      </c>
      <c r="F117" s="34">
        <v>1150</v>
      </c>
      <c r="G117" s="34"/>
      <c r="H117" s="35"/>
    </row>
    <row r="118" spans="1:8">
      <c r="A118" s="63"/>
      <c r="B118" s="62"/>
      <c r="C118" s="64"/>
      <c r="D118" s="64"/>
      <c r="E118" s="32" t="s">
        <v>21</v>
      </c>
      <c r="F118" s="34">
        <v>10</v>
      </c>
      <c r="G118" s="34"/>
      <c r="H118" s="35"/>
    </row>
    <row r="119" spans="1:8">
      <c r="A119" s="63"/>
      <c r="B119" s="62"/>
      <c r="C119" s="64"/>
      <c r="D119" s="64"/>
      <c r="E119" s="32" t="s">
        <v>131</v>
      </c>
      <c r="F119" s="34">
        <v>1.25</v>
      </c>
      <c r="G119" s="34"/>
      <c r="H119" s="35"/>
    </row>
    <row r="120" spans="1:8">
      <c r="A120" s="63"/>
      <c r="B120" s="62"/>
      <c r="C120" s="64"/>
      <c r="D120" s="64"/>
      <c r="E120" s="32" t="s">
        <v>28</v>
      </c>
      <c r="F120" s="34">
        <v>3.5</v>
      </c>
      <c r="G120" s="34"/>
      <c r="H120" s="35"/>
    </row>
    <row r="121" spans="1:8">
      <c r="A121" s="63"/>
      <c r="B121" s="62"/>
      <c r="C121" s="64"/>
      <c r="D121" s="64"/>
      <c r="E121" s="32" t="s">
        <v>304</v>
      </c>
      <c r="F121" s="34">
        <v>291.5</v>
      </c>
      <c r="G121" s="34"/>
      <c r="H121" s="35"/>
    </row>
    <row r="122" spans="1:8" ht="16.5" customHeight="1">
      <c r="A122" s="30" t="s">
        <v>153</v>
      </c>
      <c r="B122" s="31" t="s">
        <v>305</v>
      </c>
      <c r="C122" s="32" t="s">
        <v>306</v>
      </c>
      <c r="D122" s="32"/>
      <c r="E122" s="32" t="s">
        <v>32</v>
      </c>
      <c r="F122" s="34">
        <v>8.5</v>
      </c>
      <c r="G122" s="34"/>
      <c r="H122" s="35"/>
    </row>
    <row r="123" spans="1:8" ht="30" customHeight="1">
      <c r="A123" s="30" t="s">
        <v>162</v>
      </c>
      <c r="B123" s="31" t="s">
        <v>307</v>
      </c>
      <c r="C123" s="32" t="s">
        <v>308</v>
      </c>
      <c r="D123" s="32"/>
      <c r="E123" s="32"/>
      <c r="F123" s="33">
        <v>750</v>
      </c>
      <c r="G123" s="34"/>
      <c r="H123" s="35"/>
    </row>
    <row r="124" spans="1:8" ht="16.5" customHeight="1">
      <c r="A124" s="30" t="s">
        <v>165</v>
      </c>
      <c r="B124" s="31" t="s">
        <v>309</v>
      </c>
      <c r="C124" s="32" t="s">
        <v>310</v>
      </c>
      <c r="D124" s="32" t="s">
        <v>40</v>
      </c>
      <c r="E124" s="32"/>
      <c r="F124" s="33">
        <v>672</v>
      </c>
      <c r="G124" s="34"/>
      <c r="H124" s="35"/>
    </row>
    <row r="125" spans="1:8" ht="23.85" customHeight="1">
      <c r="A125" s="63" t="s">
        <v>168</v>
      </c>
      <c r="B125" s="62" t="s">
        <v>311</v>
      </c>
      <c r="C125" s="32" t="s">
        <v>312</v>
      </c>
      <c r="D125" s="32"/>
      <c r="E125" s="32"/>
      <c r="F125" s="33">
        <v>180</v>
      </c>
      <c r="G125" s="34"/>
      <c r="H125" s="35"/>
    </row>
    <row r="126" spans="1:8" ht="31.5" customHeight="1">
      <c r="A126" s="63"/>
      <c r="B126" s="62"/>
      <c r="C126" s="32" t="s">
        <v>313</v>
      </c>
      <c r="D126" s="64" t="s">
        <v>40</v>
      </c>
      <c r="E126" s="64"/>
      <c r="F126" s="33">
        <v>870</v>
      </c>
      <c r="G126" s="34"/>
      <c r="H126" s="35"/>
    </row>
    <row r="127" spans="1:8" ht="16.5" customHeight="1">
      <c r="A127" s="63" t="s">
        <v>172</v>
      </c>
      <c r="B127" s="62" t="s">
        <v>314</v>
      </c>
      <c r="C127" s="64" t="s">
        <v>315</v>
      </c>
      <c r="D127" s="64"/>
      <c r="E127" s="32" t="s">
        <v>316</v>
      </c>
      <c r="F127" s="33">
        <f>323.96-16</f>
        <v>307.95999999999998</v>
      </c>
      <c r="G127" s="34"/>
      <c r="H127" s="35"/>
    </row>
    <row r="128" spans="1:8" ht="16.5" customHeight="1">
      <c r="A128" s="63"/>
      <c r="B128" s="62"/>
      <c r="C128" s="64"/>
      <c r="D128" s="64"/>
      <c r="E128" s="32" t="s">
        <v>317</v>
      </c>
      <c r="F128" s="33">
        <f>3.28</f>
        <v>3.28</v>
      </c>
      <c r="G128" s="34"/>
      <c r="H128" s="35"/>
    </row>
    <row r="129" spans="1:8" ht="16.5" customHeight="1">
      <c r="A129" s="63"/>
      <c r="B129" s="62"/>
      <c r="C129" s="64"/>
      <c r="D129" s="64"/>
      <c r="E129" s="32" t="s">
        <v>318</v>
      </c>
      <c r="F129" s="33">
        <f>2.94</f>
        <v>2.94</v>
      </c>
      <c r="G129" s="34"/>
      <c r="H129" s="35"/>
    </row>
    <row r="130" spans="1:8" ht="16.5" customHeight="1">
      <c r="A130" s="63"/>
      <c r="B130" s="62"/>
      <c r="C130" s="64"/>
      <c r="D130" s="64"/>
      <c r="E130" s="32" t="s">
        <v>38</v>
      </c>
      <c r="F130" s="33">
        <f>1225-19.4</f>
        <v>1205.5999999999999</v>
      </c>
      <c r="G130" s="34"/>
      <c r="H130" s="35"/>
    </row>
    <row r="131" spans="1:8" ht="16.5" customHeight="1">
      <c r="A131" s="63"/>
      <c r="B131" s="62"/>
      <c r="C131" s="64"/>
      <c r="D131" s="64"/>
      <c r="E131" s="32" t="s">
        <v>26</v>
      </c>
      <c r="F131" s="33">
        <f>1617.84-156.24+169.78+((20+53+30+17+14+12+15)*0.24)+33.6</f>
        <v>1703.62</v>
      </c>
      <c r="G131" s="34"/>
      <c r="H131" s="35"/>
    </row>
    <row r="132" spans="1:8" ht="16.5" customHeight="1">
      <c r="A132" s="63"/>
      <c r="B132" s="62"/>
      <c r="C132" s="64"/>
      <c r="D132" s="64"/>
      <c r="E132" s="32" t="s">
        <v>27</v>
      </c>
      <c r="F132" s="33">
        <f>471.04-24+8.64</f>
        <v>455.68</v>
      </c>
      <c r="G132" s="34"/>
      <c r="H132" s="35"/>
    </row>
    <row r="133" spans="1:8" ht="16.5" customHeight="1">
      <c r="A133" s="63"/>
      <c r="B133" s="62"/>
      <c r="C133" s="64"/>
      <c r="D133" s="64"/>
      <c r="E133" s="32" t="s">
        <v>319</v>
      </c>
      <c r="F133" s="33">
        <f>200.4-18-18.72+82.3+7.64+((11+5+5+7+10+7)*0.12)</f>
        <v>259.02</v>
      </c>
      <c r="G133" s="34"/>
      <c r="H133" s="35"/>
    </row>
    <row r="134" spans="1:8" ht="16.5" customHeight="1">
      <c r="A134" s="63"/>
      <c r="B134" s="62"/>
      <c r="C134" s="64"/>
      <c r="D134" s="64"/>
      <c r="E134" s="32" t="s">
        <v>320</v>
      </c>
      <c r="F134" s="33">
        <f>3*1.49</f>
        <v>4.47</v>
      </c>
      <c r="G134" s="34"/>
      <c r="H134" s="35"/>
    </row>
    <row r="135" spans="1:8" ht="16.5" customHeight="1">
      <c r="A135" s="63"/>
      <c r="B135" s="62"/>
      <c r="C135" s="64"/>
      <c r="D135" s="64"/>
      <c r="E135" s="32" t="s">
        <v>321</v>
      </c>
      <c r="F135" s="33">
        <f>3*2.19</f>
        <v>6.57</v>
      </c>
      <c r="G135" s="34"/>
      <c r="H135" s="35"/>
    </row>
    <row r="136" spans="1:8" ht="16.5" customHeight="1">
      <c r="A136" s="63"/>
      <c r="B136" s="62"/>
      <c r="C136" s="64"/>
      <c r="D136" s="64"/>
      <c r="E136" s="32" t="s">
        <v>21</v>
      </c>
      <c r="F136" s="33">
        <v>262</v>
      </c>
      <c r="G136" s="34"/>
      <c r="H136" s="35"/>
    </row>
    <row r="137" spans="1:8" ht="16.5" customHeight="1">
      <c r="A137" s="63"/>
      <c r="B137" s="62"/>
      <c r="C137" s="64"/>
      <c r="D137" s="64"/>
      <c r="E137" s="32" t="s">
        <v>322</v>
      </c>
      <c r="F137" s="33">
        <v>40.049999999999997</v>
      </c>
      <c r="G137" s="34"/>
      <c r="H137" s="35"/>
    </row>
    <row r="138" spans="1:8" ht="16.5" customHeight="1">
      <c r="A138" s="63"/>
      <c r="B138" s="62"/>
      <c r="C138" s="64"/>
      <c r="D138" s="64"/>
      <c r="E138" s="32" t="s">
        <v>28</v>
      </c>
      <c r="F138" s="33">
        <f>16.28-0.79+7.88</f>
        <v>23.37</v>
      </c>
      <c r="G138" s="34"/>
      <c r="H138" s="35"/>
    </row>
    <row r="139" spans="1:8" ht="16.5" customHeight="1">
      <c r="A139" s="63"/>
      <c r="B139" s="62"/>
      <c r="C139" s="64"/>
      <c r="D139" s="64"/>
      <c r="E139" s="32" t="s">
        <v>131</v>
      </c>
      <c r="F139" s="33">
        <f>4.5+26.13</f>
        <v>30.63</v>
      </c>
      <c r="G139" s="34"/>
      <c r="H139" s="35"/>
    </row>
    <row r="140" spans="1:8" ht="16.5" customHeight="1">
      <c r="A140" s="63"/>
      <c r="B140" s="62"/>
      <c r="C140" s="64"/>
      <c r="D140" s="64"/>
      <c r="E140" s="32" t="s">
        <v>323</v>
      </c>
      <c r="F140" s="33">
        <f>1.7</f>
        <v>1.7</v>
      </c>
      <c r="G140" s="34"/>
      <c r="H140" s="35"/>
    </row>
    <row r="141" spans="1:8" ht="16.5" customHeight="1">
      <c r="A141" s="63"/>
      <c r="B141" s="62"/>
      <c r="C141" s="64"/>
      <c r="D141" s="64"/>
      <c r="E141" s="32" t="s">
        <v>201</v>
      </c>
      <c r="F141" s="33">
        <v>120</v>
      </c>
      <c r="G141" s="34"/>
      <c r="H141" s="35"/>
    </row>
    <row r="142" spans="1:8" ht="16.5" customHeight="1">
      <c r="A142" s="63"/>
      <c r="B142" s="62"/>
      <c r="C142" s="32" t="s">
        <v>324</v>
      </c>
      <c r="D142" s="32"/>
      <c r="E142" s="32" t="s">
        <v>26</v>
      </c>
      <c r="F142" s="33">
        <v>110.96</v>
      </c>
      <c r="G142" s="34"/>
      <c r="H142" s="35"/>
    </row>
    <row r="143" spans="1:8" ht="16.5" customHeight="1">
      <c r="A143" s="63"/>
      <c r="B143" s="62"/>
      <c r="C143" s="32" t="s">
        <v>325</v>
      </c>
      <c r="D143" s="32"/>
      <c r="E143" s="32" t="s">
        <v>326</v>
      </c>
      <c r="F143" s="33">
        <v>178</v>
      </c>
      <c r="G143" s="34"/>
      <c r="H143" s="35"/>
    </row>
    <row r="144" spans="1:8" ht="32.25" customHeight="1">
      <c r="A144" s="63" t="s">
        <v>176</v>
      </c>
      <c r="B144" s="62" t="s">
        <v>327</v>
      </c>
      <c r="C144" s="32" t="s">
        <v>328</v>
      </c>
      <c r="D144" s="64" t="s">
        <v>40</v>
      </c>
      <c r="E144" s="64"/>
      <c r="F144" s="33">
        <f>59.28+71.84+125.4+649.68+110.16+17.16+1535.16+100+4.72+37.68+7.2+59.3</f>
        <v>2777.58</v>
      </c>
      <c r="G144" s="34"/>
      <c r="H144" s="35"/>
    </row>
    <row r="145" spans="1:8" ht="32.25" customHeight="1">
      <c r="A145" s="63"/>
      <c r="B145" s="62"/>
      <c r="C145" s="32" t="s">
        <v>329</v>
      </c>
      <c r="D145" s="32"/>
      <c r="E145" s="32" t="s">
        <v>330</v>
      </c>
      <c r="F145" s="33">
        <v>100</v>
      </c>
      <c r="G145" s="34"/>
      <c r="H145" s="35"/>
    </row>
    <row r="146" spans="1:8" ht="16.5" customHeight="1">
      <c r="A146" s="63" t="s">
        <v>180</v>
      </c>
      <c r="B146" s="62" t="s">
        <v>19</v>
      </c>
      <c r="C146" s="64" t="s">
        <v>331</v>
      </c>
      <c r="D146" s="64" t="s">
        <v>40</v>
      </c>
      <c r="E146" s="64"/>
      <c r="F146" s="33">
        <v>1742.12</v>
      </c>
      <c r="G146" s="34"/>
      <c r="H146" s="35"/>
    </row>
    <row r="147" spans="1:8" ht="16.5" customHeight="1">
      <c r="A147" s="63"/>
      <c r="B147" s="62"/>
      <c r="C147" s="64"/>
      <c r="D147" s="64" t="s">
        <v>40</v>
      </c>
      <c r="E147" s="64"/>
      <c r="F147" s="33">
        <v>642.12</v>
      </c>
      <c r="G147" s="34"/>
      <c r="H147" s="35"/>
    </row>
    <row r="148" spans="1:8" ht="16.5" customHeight="1">
      <c r="A148" s="63" t="s">
        <v>183</v>
      </c>
      <c r="B148" s="62" t="s">
        <v>44</v>
      </c>
      <c r="C148" s="32"/>
      <c r="D148" s="64" t="s">
        <v>40</v>
      </c>
      <c r="E148" s="64"/>
      <c r="F148" s="33">
        <v>3711.99</v>
      </c>
      <c r="G148" s="34"/>
      <c r="H148" s="35"/>
    </row>
    <row r="149" spans="1:8" ht="16.5" customHeight="1">
      <c r="A149" s="63"/>
      <c r="B149" s="62"/>
      <c r="C149" s="32"/>
      <c r="D149" s="64" t="s">
        <v>40</v>
      </c>
      <c r="E149" s="64"/>
      <c r="F149" s="33">
        <v>178</v>
      </c>
      <c r="G149" s="34"/>
      <c r="H149" s="35"/>
    </row>
    <row r="150" spans="1:8" ht="27.75" customHeight="1">
      <c r="A150" s="63"/>
      <c r="B150" s="62"/>
      <c r="C150" s="32" t="s">
        <v>332</v>
      </c>
      <c r="D150" s="64" t="s">
        <v>40</v>
      </c>
      <c r="E150" s="64"/>
      <c r="F150" s="33">
        <f>27+12+15+36</f>
        <v>90</v>
      </c>
      <c r="G150" s="34"/>
      <c r="H150" s="35"/>
    </row>
    <row r="151" spans="1:8" ht="27.75" customHeight="1">
      <c r="A151" s="63"/>
      <c r="B151" s="62"/>
      <c r="C151" s="64" t="s">
        <v>333</v>
      </c>
      <c r="D151" s="64" t="s">
        <v>25</v>
      </c>
      <c r="E151" s="64"/>
      <c r="F151" s="33">
        <v>7.2</v>
      </c>
      <c r="G151" s="34"/>
      <c r="H151" s="35"/>
    </row>
    <row r="152" spans="1:8" ht="27.75" customHeight="1">
      <c r="A152" s="63"/>
      <c r="B152" s="62"/>
      <c r="C152" s="64"/>
      <c r="D152" s="64" t="s">
        <v>26</v>
      </c>
      <c r="E152" s="64"/>
      <c r="F152" s="33">
        <v>28.08</v>
      </c>
      <c r="G152" s="34"/>
      <c r="H152" s="35"/>
    </row>
    <row r="153" spans="1:8" ht="27.75" customHeight="1">
      <c r="A153" s="63"/>
      <c r="B153" s="62"/>
      <c r="C153" s="64"/>
      <c r="D153" s="64" t="s">
        <v>27</v>
      </c>
      <c r="E153" s="64"/>
      <c r="F153" s="33">
        <v>8</v>
      </c>
      <c r="G153" s="34"/>
      <c r="H153" s="35"/>
    </row>
    <row r="154" spans="1:8" ht="27.75" customHeight="1">
      <c r="A154" s="30" t="s">
        <v>185</v>
      </c>
      <c r="B154" s="31" t="s">
        <v>46</v>
      </c>
      <c r="C154" s="32" t="s">
        <v>334</v>
      </c>
      <c r="D154" s="64" t="s">
        <v>40</v>
      </c>
      <c r="E154" s="64"/>
      <c r="F154" s="33">
        <f>5.76+984.24</f>
        <v>990</v>
      </c>
      <c r="G154" s="34"/>
      <c r="H154" s="35"/>
    </row>
    <row r="155" spans="1:8" ht="16.5" customHeight="1">
      <c r="A155" s="63" t="s">
        <v>335</v>
      </c>
      <c r="B155" s="62" t="s">
        <v>336</v>
      </c>
      <c r="C155" s="32" t="s">
        <v>337</v>
      </c>
      <c r="D155" s="40"/>
      <c r="E155" s="40"/>
      <c r="F155" s="33">
        <f>548.16+278</f>
        <v>826.16</v>
      </c>
      <c r="G155" s="34"/>
      <c r="H155" s="35"/>
    </row>
    <row r="156" spans="1:8" ht="16.5" customHeight="1">
      <c r="A156" s="63"/>
      <c r="B156" s="62"/>
      <c r="C156" s="32" t="s">
        <v>338</v>
      </c>
      <c r="D156" s="40"/>
      <c r="E156" s="32" t="s">
        <v>21</v>
      </c>
      <c r="F156" s="33">
        <v>12</v>
      </c>
      <c r="G156" s="34"/>
      <c r="H156" s="35"/>
    </row>
    <row r="157" spans="1:8" ht="16.5" customHeight="1">
      <c r="A157" s="63"/>
      <c r="B157" s="62"/>
      <c r="C157" s="32" t="s">
        <v>339</v>
      </c>
      <c r="D157" s="64" t="s">
        <v>40</v>
      </c>
      <c r="E157" s="64"/>
      <c r="F157" s="33">
        <v>540</v>
      </c>
      <c r="G157" s="34"/>
      <c r="H157" s="35"/>
    </row>
    <row r="158" spans="1:8" ht="16.5" customHeight="1">
      <c r="A158" s="63"/>
      <c r="B158" s="62"/>
      <c r="C158" s="32" t="s">
        <v>340</v>
      </c>
      <c r="D158" s="32" t="s">
        <v>341</v>
      </c>
      <c r="E158" s="32"/>
      <c r="F158" s="33">
        <v>540</v>
      </c>
      <c r="G158" s="34"/>
      <c r="H158" s="35"/>
    </row>
    <row r="159" spans="1:8" ht="33" customHeight="1">
      <c r="A159" s="63"/>
      <c r="B159" s="62"/>
      <c r="C159" s="32" t="s">
        <v>342</v>
      </c>
      <c r="D159" s="64" t="s">
        <v>40</v>
      </c>
      <c r="E159" s="64"/>
      <c r="F159" s="33">
        <v>12.31</v>
      </c>
      <c r="G159" s="34"/>
      <c r="H159" s="35"/>
    </row>
    <row r="160" spans="1:8" ht="33" customHeight="1">
      <c r="A160" s="63"/>
      <c r="B160" s="62"/>
      <c r="C160" s="32" t="s">
        <v>343</v>
      </c>
      <c r="D160" s="64" t="s">
        <v>40</v>
      </c>
      <c r="E160" s="64"/>
      <c r="F160" s="33">
        <v>600</v>
      </c>
      <c r="G160" s="34"/>
      <c r="H160" s="35"/>
    </row>
    <row r="161" spans="1:8" ht="16.5" customHeight="1">
      <c r="A161" s="63"/>
      <c r="B161" s="62"/>
      <c r="C161" s="32" t="s">
        <v>263</v>
      </c>
      <c r="D161" s="32" t="s">
        <v>344</v>
      </c>
      <c r="E161" s="32" t="s">
        <v>21</v>
      </c>
      <c r="F161" s="33">
        <v>16</v>
      </c>
      <c r="G161" s="34"/>
      <c r="H161" s="35"/>
    </row>
    <row r="162" spans="1:8" ht="25.5">
      <c r="A162" s="63"/>
      <c r="B162" s="62"/>
      <c r="C162" s="32" t="s">
        <v>263</v>
      </c>
      <c r="D162" s="32" t="s">
        <v>345</v>
      </c>
      <c r="E162" s="32"/>
      <c r="F162" s="33">
        <v>12</v>
      </c>
      <c r="G162" s="34"/>
      <c r="H162" s="35"/>
    </row>
    <row r="163" spans="1:8" ht="16.5" customHeight="1">
      <c r="A163" s="63"/>
      <c r="B163" s="62"/>
      <c r="C163" s="32" t="s">
        <v>346</v>
      </c>
      <c r="D163" s="32"/>
      <c r="E163" s="32"/>
      <c r="F163" s="33">
        <v>600</v>
      </c>
      <c r="G163" s="34"/>
      <c r="H163" s="35"/>
    </row>
    <row r="164" spans="1:8" ht="16.5" customHeight="1">
      <c r="A164" s="63"/>
      <c r="B164" s="62"/>
      <c r="C164" s="32" t="s">
        <v>347</v>
      </c>
      <c r="D164" s="32"/>
      <c r="E164" s="32"/>
      <c r="F164" s="33">
        <v>33</v>
      </c>
      <c r="G164" s="34"/>
      <c r="H164" s="35"/>
    </row>
    <row r="165" spans="1:8" ht="16.5" customHeight="1">
      <c r="A165" s="63"/>
      <c r="B165" s="62"/>
      <c r="C165" s="32" t="s">
        <v>348</v>
      </c>
      <c r="D165" s="32"/>
      <c r="E165" s="32"/>
      <c r="F165" s="33">
        <v>984</v>
      </c>
      <c r="G165" s="34"/>
      <c r="H165" s="35"/>
    </row>
    <row r="166" spans="1:8" ht="16.5" customHeight="1">
      <c r="A166" s="63"/>
      <c r="B166" s="62"/>
      <c r="C166" s="32" t="s">
        <v>349</v>
      </c>
      <c r="D166" s="32" t="s">
        <v>40</v>
      </c>
      <c r="E166" s="32"/>
      <c r="F166" s="33">
        <v>500</v>
      </c>
      <c r="G166" s="34"/>
      <c r="H166" s="35"/>
    </row>
    <row r="167" spans="1:8" ht="16.5" customHeight="1">
      <c r="A167" s="63"/>
      <c r="B167" s="62"/>
      <c r="C167" s="32" t="s">
        <v>350</v>
      </c>
      <c r="D167" s="32"/>
      <c r="E167" s="32"/>
      <c r="F167" s="33">
        <v>614</v>
      </c>
      <c r="G167" s="34"/>
      <c r="H167" s="35"/>
    </row>
    <row r="168" spans="1:8" ht="16.5" customHeight="1">
      <c r="A168" s="63"/>
      <c r="B168" s="62"/>
      <c r="C168" s="32" t="s">
        <v>351</v>
      </c>
      <c r="D168" s="32"/>
      <c r="E168" s="32"/>
      <c r="F168" s="33">
        <v>48</v>
      </c>
      <c r="G168" s="34"/>
      <c r="H168" s="35"/>
    </row>
    <row r="169" spans="1:8" ht="16.5" customHeight="1">
      <c r="A169" s="63" t="s">
        <v>352</v>
      </c>
      <c r="B169" s="62" t="s">
        <v>353</v>
      </c>
      <c r="C169" s="64" t="s">
        <v>354</v>
      </c>
      <c r="D169" s="64" t="s">
        <v>215</v>
      </c>
      <c r="E169" s="32" t="s">
        <v>25</v>
      </c>
      <c r="F169" s="33">
        <v>10.32</v>
      </c>
      <c r="G169" s="34"/>
      <c r="H169" s="35"/>
    </row>
    <row r="170" spans="1:8" ht="16.5" customHeight="1">
      <c r="A170" s="63"/>
      <c r="B170" s="62"/>
      <c r="C170" s="64"/>
      <c r="D170" s="64"/>
      <c r="E170" s="32" t="s">
        <v>38</v>
      </c>
      <c r="F170" s="33">
        <v>34.4</v>
      </c>
      <c r="G170" s="34"/>
      <c r="H170" s="35"/>
    </row>
    <row r="171" spans="1:8" ht="16.5" customHeight="1">
      <c r="A171" s="63"/>
      <c r="B171" s="62"/>
      <c r="C171" s="64"/>
      <c r="D171" s="64"/>
      <c r="E171" s="32" t="s">
        <v>26</v>
      </c>
      <c r="F171" s="33">
        <v>100.8</v>
      </c>
      <c r="G171" s="34"/>
      <c r="H171" s="35"/>
    </row>
    <row r="172" spans="1:8" ht="16.5" customHeight="1">
      <c r="A172" s="63"/>
      <c r="B172" s="62"/>
      <c r="C172" s="64"/>
      <c r="D172" s="64"/>
      <c r="E172" s="32" t="s">
        <v>27</v>
      </c>
      <c r="F172" s="33">
        <v>19.52</v>
      </c>
      <c r="G172" s="34"/>
      <c r="H172" s="35"/>
    </row>
    <row r="173" spans="1:8" ht="16.5" customHeight="1">
      <c r="A173" s="63"/>
      <c r="B173" s="62"/>
      <c r="C173" s="64"/>
      <c r="D173" s="64"/>
      <c r="E173" s="32" t="s">
        <v>33</v>
      </c>
      <c r="F173" s="33">
        <v>1.08</v>
      </c>
      <c r="G173" s="34"/>
      <c r="H173" s="35"/>
    </row>
    <row r="174" spans="1:8" ht="16.5" customHeight="1">
      <c r="A174" s="63"/>
      <c r="B174" s="62"/>
      <c r="C174" s="64"/>
      <c r="D174" s="64"/>
      <c r="E174" s="32" t="s">
        <v>21</v>
      </c>
      <c r="F174" s="33">
        <v>36</v>
      </c>
      <c r="G174" s="34"/>
      <c r="H174" s="35"/>
    </row>
    <row r="175" spans="1:8" ht="16.5" customHeight="1">
      <c r="A175" s="63"/>
      <c r="B175" s="62"/>
      <c r="C175" s="64"/>
      <c r="D175" s="64"/>
      <c r="E175" s="32" t="s">
        <v>28</v>
      </c>
      <c r="F175" s="33">
        <v>1.84</v>
      </c>
      <c r="G175" s="34"/>
      <c r="H175" s="35"/>
    </row>
    <row r="176" spans="1:8" ht="16.5" customHeight="1">
      <c r="A176" s="63"/>
      <c r="B176" s="62"/>
      <c r="C176" s="64"/>
      <c r="D176" s="64"/>
      <c r="E176" s="32" t="s">
        <v>131</v>
      </c>
      <c r="F176" s="33">
        <v>3.38</v>
      </c>
      <c r="G176" s="34"/>
      <c r="H176" s="35"/>
    </row>
    <row r="177" spans="1:10" ht="16.5" customHeight="1">
      <c r="A177" s="63" t="s">
        <v>355</v>
      </c>
      <c r="B177" s="62" t="s">
        <v>356</v>
      </c>
      <c r="C177" s="64" t="s">
        <v>357</v>
      </c>
      <c r="D177" s="32"/>
      <c r="E177" s="32" t="s">
        <v>26</v>
      </c>
      <c r="F177" s="33">
        <v>20</v>
      </c>
      <c r="G177" s="34"/>
      <c r="H177" s="35"/>
    </row>
    <row r="178" spans="1:10" ht="16.5" customHeight="1">
      <c r="A178" s="63"/>
      <c r="B178" s="62"/>
      <c r="C178" s="64"/>
      <c r="D178" s="32"/>
      <c r="E178" s="32" t="s">
        <v>28</v>
      </c>
      <c r="F178" s="33">
        <v>4</v>
      </c>
      <c r="G178" s="34"/>
      <c r="H178" s="35"/>
    </row>
    <row r="179" spans="1:10" ht="16.5" customHeight="1">
      <c r="A179" s="63" t="s">
        <v>358</v>
      </c>
      <c r="B179" s="62" t="s">
        <v>359</v>
      </c>
      <c r="C179" s="64" t="s">
        <v>360</v>
      </c>
      <c r="D179" s="64"/>
      <c r="E179" s="32" t="s">
        <v>25</v>
      </c>
      <c r="F179" s="33">
        <v>3.6</v>
      </c>
      <c r="G179" s="34"/>
      <c r="H179" s="35"/>
    </row>
    <row r="180" spans="1:10" ht="16.5" customHeight="1">
      <c r="A180" s="63"/>
      <c r="B180" s="62"/>
      <c r="C180" s="64"/>
      <c r="D180" s="64"/>
      <c r="E180" s="32" t="s">
        <v>26</v>
      </c>
      <c r="F180" s="33">
        <v>24</v>
      </c>
      <c r="G180" s="34"/>
      <c r="H180" s="35"/>
    </row>
    <row r="181" spans="1:10" ht="16.5" customHeight="1">
      <c r="A181" s="63"/>
      <c r="B181" s="62"/>
      <c r="C181" s="64"/>
      <c r="D181" s="64"/>
      <c r="E181" s="32" t="s">
        <v>28</v>
      </c>
      <c r="F181" s="33">
        <v>6.04</v>
      </c>
      <c r="G181" s="34"/>
      <c r="H181" s="35"/>
    </row>
    <row r="182" spans="1:10" ht="16.5" customHeight="1">
      <c r="A182" s="63" t="s">
        <v>361</v>
      </c>
      <c r="B182" s="62" t="s">
        <v>362</v>
      </c>
      <c r="C182" s="32" t="s">
        <v>363</v>
      </c>
      <c r="D182" s="32"/>
      <c r="E182" s="32" t="s">
        <v>112</v>
      </c>
      <c r="F182" s="33">
        <f>200*0.24</f>
        <v>48</v>
      </c>
      <c r="G182" s="34"/>
      <c r="H182" s="35"/>
    </row>
    <row r="183" spans="1:10" ht="16.5" customHeight="1">
      <c r="A183" s="63"/>
      <c r="B183" s="62"/>
      <c r="C183" s="32" t="s">
        <v>364</v>
      </c>
      <c r="D183" s="32"/>
      <c r="E183" s="32"/>
      <c r="F183" s="33">
        <v>1000</v>
      </c>
      <c r="G183" s="34"/>
      <c r="H183" s="35"/>
    </row>
    <row r="184" spans="1:10" ht="16.5" customHeight="1">
      <c r="A184" s="63" t="s">
        <v>365</v>
      </c>
      <c r="B184" s="62" t="s">
        <v>366</v>
      </c>
      <c r="C184" s="32" t="s">
        <v>367</v>
      </c>
      <c r="D184" s="32" t="s">
        <v>368</v>
      </c>
      <c r="E184" s="32" t="s">
        <v>21</v>
      </c>
      <c r="F184" s="33">
        <v>12</v>
      </c>
      <c r="G184" s="34"/>
      <c r="H184" s="35"/>
    </row>
    <row r="185" spans="1:10" ht="16.5" customHeight="1">
      <c r="A185" s="63"/>
      <c r="B185" s="62"/>
      <c r="C185" s="32" t="s">
        <v>369</v>
      </c>
      <c r="D185" s="32"/>
      <c r="E185" s="32" t="s">
        <v>370</v>
      </c>
      <c r="F185" s="33">
        <v>55.2</v>
      </c>
      <c r="G185" s="34"/>
      <c r="H185" s="35"/>
    </row>
    <row r="186" spans="1:10" ht="16.5" customHeight="1">
      <c r="A186" s="30" t="s">
        <v>371</v>
      </c>
      <c r="B186" s="62" t="s">
        <v>372</v>
      </c>
      <c r="C186" s="32" t="s">
        <v>373</v>
      </c>
      <c r="D186" s="32"/>
      <c r="E186" s="32" t="s">
        <v>48</v>
      </c>
      <c r="F186" s="33">
        <v>24</v>
      </c>
      <c r="G186" s="34"/>
      <c r="H186" s="35"/>
    </row>
    <row r="187" spans="1:10" ht="14.25" customHeight="1">
      <c r="A187" s="63" t="s">
        <v>374</v>
      </c>
      <c r="B187" s="62"/>
      <c r="C187" s="32" t="s">
        <v>375</v>
      </c>
      <c r="D187" s="32"/>
      <c r="E187" s="32"/>
      <c r="F187" s="33">
        <v>900</v>
      </c>
      <c r="G187" s="34"/>
      <c r="H187" s="35"/>
    </row>
    <row r="188" spans="1:10">
      <c r="A188" s="63"/>
      <c r="B188" s="62"/>
      <c r="C188" s="32" t="s">
        <v>376</v>
      </c>
      <c r="D188" s="32"/>
      <c r="E188" s="32" t="s">
        <v>248</v>
      </c>
      <c r="F188" s="33">
        <v>850</v>
      </c>
      <c r="G188" s="34"/>
      <c r="H188" s="35"/>
    </row>
    <row r="189" spans="1:10" ht="16.5" customHeight="1">
      <c r="A189" s="30" t="s">
        <v>377</v>
      </c>
      <c r="B189" s="31" t="s">
        <v>378</v>
      </c>
      <c r="C189" s="32" t="s">
        <v>379</v>
      </c>
      <c r="D189" s="32" t="s">
        <v>40</v>
      </c>
      <c r="E189" s="32"/>
      <c r="F189" s="33">
        <v>900</v>
      </c>
      <c r="G189" s="34"/>
      <c r="H189" s="35"/>
    </row>
    <row r="190" spans="1:10" ht="16.5" customHeight="1">
      <c r="A190" s="63" t="s">
        <v>380</v>
      </c>
      <c r="B190" s="62" t="s">
        <v>381</v>
      </c>
      <c r="C190" s="64" t="s">
        <v>382</v>
      </c>
      <c r="D190" s="64"/>
      <c r="E190" s="32" t="s">
        <v>112</v>
      </c>
      <c r="F190" s="33">
        <v>3.6</v>
      </c>
      <c r="G190" s="34"/>
      <c r="H190" s="35"/>
    </row>
    <row r="191" spans="1:10" ht="16.5" customHeight="1">
      <c r="A191" s="63"/>
      <c r="B191" s="62"/>
      <c r="C191" s="64"/>
      <c r="D191" s="64"/>
      <c r="E191" s="32" t="s">
        <v>201</v>
      </c>
      <c r="F191" s="33">
        <v>3.42</v>
      </c>
      <c r="G191" s="34"/>
      <c r="H191" s="35"/>
    </row>
    <row r="192" spans="1:10" ht="16.5" customHeight="1">
      <c r="A192" s="30" t="s">
        <v>383</v>
      </c>
      <c r="B192" s="31" t="s">
        <v>384</v>
      </c>
      <c r="C192" s="32" t="s">
        <v>385</v>
      </c>
      <c r="D192" s="32" t="s">
        <v>40</v>
      </c>
      <c r="E192" s="32"/>
      <c r="F192" s="33">
        <f>5894+635.75+200</f>
        <v>6729.75</v>
      </c>
      <c r="G192" s="34"/>
      <c r="H192" s="35"/>
      <c r="J192" s="37"/>
    </row>
    <row r="193" spans="1:10" ht="16.5" customHeight="1">
      <c r="A193" s="30" t="s">
        <v>386</v>
      </c>
      <c r="B193" s="31" t="s">
        <v>291</v>
      </c>
      <c r="C193" s="32" t="s">
        <v>387</v>
      </c>
      <c r="D193" s="32" t="s">
        <v>40</v>
      </c>
      <c r="E193" s="32"/>
      <c r="F193" s="33">
        <v>736.4</v>
      </c>
      <c r="G193" s="34"/>
      <c r="H193" s="35"/>
      <c r="J193" s="37"/>
    </row>
    <row r="194" spans="1:10" ht="45" customHeight="1">
      <c r="A194" s="30" t="s">
        <v>388</v>
      </c>
      <c r="B194" s="41" t="s">
        <v>196</v>
      </c>
      <c r="C194" s="106" t="s">
        <v>389</v>
      </c>
      <c r="D194" s="106"/>
      <c r="E194" s="106"/>
      <c r="F194" s="33">
        <v>60</v>
      </c>
      <c r="G194" s="34"/>
      <c r="H194" s="35"/>
    </row>
    <row r="195" spans="1:10" ht="45" customHeight="1">
      <c r="A195" s="30" t="s">
        <v>390</v>
      </c>
      <c r="B195" s="106" t="s">
        <v>186</v>
      </c>
      <c r="C195" s="106"/>
      <c r="D195" s="106"/>
      <c r="E195" s="42"/>
      <c r="F195" s="33">
        <v>200</v>
      </c>
      <c r="G195" s="34"/>
      <c r="H195" s="35"/>
    </row>
    <row r="196" spans="1:10" ht="26.25" customHeight="1">
      <c r="A196" s="101"/>
      <c r="B196" s="102" t="s">
        <v>433</v>
      </c>
      <c r="C196" s="102"/>
      <c r="D196" s="102"/>
      <c r="E196" s="102"/>
      <c r="F196" s="107">
        <f>SUM(F6:F195)</f>
        <v>67586.589999999982</v>
      </c>
      <c r="G196" s="107"/>
      <c r="H196" s="107">
        <f>SUM(H6:H195)</f>
        <v>0</v>
      </c>
    </row>
    <row r="197" spans="1:10" ht="30" customHeight="1">
      <c r="A197" s="101" t="s">
        <v>391</v>
      </c>
      <c r="B197" s="106" t="s">
        <v>392</v>
      </c>
      <c r="C197" s="106"/>
      <c r="D197" s="106"/>
      <c r="E197" s="106"/>
      <c r="F197" s="103">
        <f>2063+635.75</f>
        <v>2698.75</v>
      </c>
      <c r="G197" s="104"/>
      <c r="H197" s="105"/>
    </row>
    <row r="198" spans="1:10" ht="27" customHeight="1">
      <c r="A198" s="101" t="s">
        <v>393</v>
      </c>
      <c r="B198" s="106" t="s">
        <v>394</v>
      </c>
      <c r="C198" s="106"/>
      <c r="D198" s="106"/>
      <c r="E198" s="106"/>
      <c r="F198" s="103">
        <v>149</v>
      </c>
      <c r="G198" s="104"/>
      <c r="H198" s="105"/>
    </row>
    <row r="199" spans="1:10" ht="27" customHeight="1">
      <c r="A199" s="108"/>
      <c r="B199" s="109" t="s">
        <v>434</v>
      </c>
      <c r="C199" s="109"/>
      <c r="D199" s="109"/>
      <c r="E199" s="109"/>
      <c r="F199" s="110">
        <f>SUM(F197:F198)</f>
        <v>2847.75</v>
      </c>
      <c r="G199" s="110"/>
      <c r="H199" s="110">
        <f>SUM(H197:H198)</f>
        <v>0</v>
      </c>
    </row>
    <row r="200" spans="1:10" ht="15.75" customHeight="1">
      <c r="A200" s="84" t="s">
        <v>435</v>
      </c>
      <c r="B200" s="85"/>
      <c r="C200" s="85"/>
      <c r="D200" s="85"/>
      <c r="E200" s="86"/>
      <c r="F200" s="96">
        <f>SUM(F196+F199)</f>
        <v>70434.339999999982</v>
      </c>
      <c r="G200" s="97"/>
      <c r="H200" s="98"/>
    </row>
    <row r="201" spans="1:10" ht="47.25" customHeight="1">
      <c r="A201" s="100" t="s">
        <v>436</v>
      </c>
      <c r="B201" s="111"/>
      <c r="C201" s="111"/>
      <c r="D201" s="111"/>
      <c r="E201" s="112"/>
      <c r="F201" s="90">
        <f>H196+H199</f>
        <v>0</v>
      </c>
      <c r="G201" s="91"/>
      <c r="H201" s="92"/>
    </row>
    <row r="202" spans="1:10" ht="35.25" customHeight="1">
      <c r="A202" s="100" t="s">
        <v>437</v>
      </c>
      <c r="B202" s="111"/>
      <c r="C202" s="111"/>
      <c r="D202" s="111"/>
      <c r="E202" s="112"/>
      <c r="F202" s="87"/>
      <c r="G202" s="88"/>
      <c r="H202" s="89"/>
    </row>
    <row r="203" spans="1:10" ht="45.75" customHeight="1">
      <c r="A203" s="100" t="s">
        <v>438</v>
      </c>
      <c r="B203" s="111"/>
      <c r="C203" s="111"/>
      <c r="D203" s="111"/>
      <c r="E203" s="112"/>
      <c r="F203" s="87"/>
      <c r="G203" s="88"/>
      <c r="H203" s="89"/>
    </row>
    <row r="207" spans="1:10">
      <c r="G207" s="37"/>
    </row>
  </sheetData>
  <mergeCells count="136">
    <mergeCell ref="F200:H200"/>
    <mergeCell ref="A201:E201"/>
    <mergeCell ref="A202:E202"/>
    <mergeCell ref="A203:E203"/>
    <mergeCell ref="F201:H201"/>
    <mergeCell ref="F202:H202"/>
    <mergeCell ref="F203:H203"/>
    <mergeCell ref="A1:H1"/>
    <mergeCell ref="A2:H2"/>
    <mergeCell ref="A7:A24"/>
    <mergeCell ref="B7:B24"/>
    <mergeCell ref="D7:E7"/>
    <mergeCell ref="C8:C16"/>
    <mergeCell ref="D8:D16"/>
    <mergeCell ref="C19:C21"/>
    <mergeCell ref="D19:D21"/>
    <mergeCell ref="D24:E24"/>
    <mergeCell ref="A25:A29"/>
    <mergeCell ref="B25:B29"/>
    <mergeCell ref="D25:E25"/>
    <mergeCell ref="D26:E26"/>
    <mergeCell ref="C27:C29"/>
    <mergeCell ref="D27:D29"/>
    <mergeCell ref="A31:A42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4:A46"/>
    <mergeCell ref="B44:B46"/>
    <mergeCell ref="C45:C46"/>
    <mergeCell ref="D45:D46"/>
    <mergeCell ref="A47:A49"/>
    <mergeCell ref="B47:B49"/>
    <mergeCell ref="A50:A58"/>
    <mergeCell ref="B50:B58"/>
    <mergeCell ref="D50:E50"/>
    <mergeCell ref="C51:C53"/>
    <mergeCell ref="D51:D53"/>
    <mergeCell ref="A59:A76"/>
    <mergeCell ref="B59:B76"/>
    <mergeCell ref="C59:C68"/>
    <mergeCell ref="D59:D68"/>
    <mergeCell ref="D69:E69"/>
    <mergeCell ref="C70:C76"/>
    <mergeCell ref="D70:D76"/>
    <mergeCell ref="A77:A79"/>
    <mergeCell ref="B77:B79"/>
    <mergeCell ref="D79:E79"/>
    <mergeCell ref="A80:A88"/>
    <mergeCell ref="B80:B88"/>
    <mergeCell ref="C84:C85"/>
    <mergeCell ref="D86:E86"/>
    <mergeCell ref="A89:A94"/>
    <mergeCell ref="B89:B94"/>
    <mergeCell ref="C89:C93"/>
    <mergeCell ref="D89:D93"/>
    <mergeCell ref="A95:A97"/>
    <mergeCell ref="B95:B97"/>
    <mergeCell ref="A99:A100"/>
    <mergeCell ref="B99:B100"/>
    <mergeCell ref="A105:A121"/>
    <mergeCell ref="B105:B121"/>
    <mergeCell ref="C105:C108"/>
    <mergeCell ref="D105:D108"/>
    <mergeCell ref="C109:C115"/>
    <mergeCell ref="D109:D115"/>
    <mergeCell ref="D116:E116"/>
    <mergeCell ref="C117:C121"/>
    <mergeCell ref="D117:D121"/>
    <mergeCell ref="A125:A126"/>
    <mergeCell ref="B125:B126"/>
    <mergeCell ref="D126:E126"/>
    <mergeCell ref="A127:A143"/>
    <mergeCell ref="B127:B143"/>
    <mergeCell ref="C127:C141"/>
    <mergeCell ref="D127:D141"/>
    <mergeCell ref="A144:A145"/>
    <mergeCell ref="B144:B145"/>
    <mergeCell ref="D144:E144"/>
    <mergeCell ref="A146:A147"/>
    <mergeCell ref="B146:B147"/>
    <mergeCell ref="C146:C147"/>
    <mergeCell ref="D146:E146"/>
    <mergeCell ref="D147:E147"/>
    <mergeCell ref="A148:A153"/>
    <mergeCell ref="B148:B153"/>
    <mergeCell ref="D148:E148"/>
    <mergeCell ref="D149:E149"/>
    <mergeCell ref="D150:E150"/>
    <mergeCell ref="C151:C153"/>
    <mergeCell ref="D151:E151"/>
    <mergeCell ref="D152:E152"/>
    <mergeCell ref="D153:E153"/>
    <mergeCell ref="D154:E154"/>
    <mergeCell ref="A155:A168"/>
    <mergeCell ref="B155:B168"/>
    <mergeCell ref="D157:E157"/>
    <mergeCell ref="D159:E159"/>
    <mergeCell ref="D160:E160"/>
    <mergeCell ref="A169:A176"/>
    <mergeCell ref="B169:B176"/>
    <mergeCell ref="C169:C176"/>
    <mergeCell ref="D169:D176"/>
    <mergeCell ref="A177:A178"/>
    <mergeCell ref="B177:B178"/>
    <mergeCell ref="C177:C178"/>
    <mergeCell ref="A179:A181"/>
    <mergeCell ref="B179:B181"/>
    <mergeCell ref="C179:C181"/>
    <mergeCell ref="D179:D181"/>
    <mergeCell ref="A182:A183"/>
    <mergeCell ref="B182:B183"/>
    <mergeCell ref="B195:D195"/>
    <mergeCell ref="B197:E197"/>
    <mergeCell ref="B198:E198"/>
    <mergeCell ref="A200:E200"/>
    <mergeCell ref="A184:A185"/>
    <mergeCell ref="B184:B185"/>
    <mergeCell ref="B186:B188"/>
    <mergeCell ref="A187:A188"/>
    <mergeCell ref="A190:A191"/>
    <mergeCell ref="B190:B191"/>
    <mergeCell ref="C190:C191"/>
    <mergeCell ref="D190:D191"/>
    <mergeCell ref="C194:E194"/>
    <mergeCell ref="B199:E199"/>
    <mergeCell ref="B196:E196"/>
  </mergeCells>
  <pageMargins left="0.39375000000000004" right="0.39375000000000004" top="0.39375000000000004" bottom="0.39375000000000004" header="0.51181102362204689" footer="0.51181102362204689"/>
  <pageSetup paperSize="9" scale="82" orientation="portrait" horizontalDpi="300" verticalDpi="300"/>
  <rowBreaks count="3" manualBreakCount="3">
    <brk id="49" max="16383" man="1"/>
    <brk id="104" max="16383" man="1"/>
    <brk id="1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9"/>
  <sheetViews>
    <sheetView workbookViewId="0">
      <selection sqref="A1:F1"/>
    </sheetView>
  </sheetViews>
  <sheetFormatPr defaultColWidth="10" defaultRowHeight="14.25"/>
  <cols>
    <col min="1" max="1" width="5.140625" style="43" customWidth="1"/>
    <col min="2" max="2" width="22.140625" style="43" customWidth="1"/>
    <col min="3" max="3" width="20.85546875" style="43" customWidth="1"/>
    <col min="4" max="4" width="15.28515625" style="44" customWidth="1"/>
    <col min="5" max="5" width="10" style="45"/>
    <col min="6" max="6" width="13.7109375" style="45" customWidth="1"/>
    <col min="7" max="16384" width="10" style="43"/>
  </cols>
  <sheetData>
    <row r="1" spans="1:6" ht="31.5" customHeight="1">
      <c r="A1" s="71" t="s">
        <v>395</v>
      </c>
      <c r="B1" s="71"/>
      <c r="C1" s="71"/>
      <c r="D1" s="71"/>
      <c r="E1" s="71"/>
      <c r="F1" s="71"/>
    </row>
    <row r="2" spans="1:6" ht="18" customHeight="1">
      <c r="A2" s="71" t="s">
        <v>7</v>
      </c>
      <c r="B2" s="71"/>
      <c r="C2" s="71"/>
      <c r="D2" s="71"/>
      <c r="E2" s="71"/>
      <c r="F2" s="71"/>
    </row>
    <row r="3" spans="1:6">
      <c r="A3" s="46"/>
      <c r="B3" s="46"/>
      <c r="C3" s="46"/>
      <c r="D3" s="47"/>
    </row>
    <row r="4" spans="1:6" ht="28.5">
      <c r="A4" s="48" t="s">
        <v>396</v>
      </c>
      <c r="B4" s="48" t="s">
        <v>397</v>
      </c>
      <c r="C4" s="48" t="s">
        <v>398</v>
      </c>
      <c r="D4" s="49" t="s">
        <v>399</v>
      </c>
      <c r="E4" s="50" t="s">
        <v>400</v>
      </c>
      <c r="F4" s="50" t="s">
        <v>401</v>
      </c>
    </row>
    <row r="5" spans="1:6" ht="17.25" customHeight="1">
      <c r="A5" s="48" t="s">
        <v>2</v>
      </c>
      <c r="B5" s="48" t="s">
        <v>3</v>
      </c>
      <c r="C5" s="48" t="s">
        <v>4</v>
      </c>
      <c r="D5" s="49" t="s">
        <v>15</v>
      </c>
      <c r="E5" s="50" t="s">
        <v>16</v>
      </c>
      <c r="F5" s="50" t="s">
        <v>17</v>
      </c>
    </row>
    <row r="6" spans="1:6" ht="15" customHeight="1">
      <c r="A6" s="69" t="s">
        <v>2</v>
      </c>
      <c r="B6" s="70" t="s">
        <v>402</v>
      </c>
      <c r="C6" s="51" t="s">
        <v>25</v>
      </c>
      <c r="D6" s="52">
        <v>26.64</v>
      </c>
      <c r="E6" s="53"/>
      <c r="F6" s="53"/>
    </row>
    <row r="7" spans="1:6">
      <c r="A7" s="69"/>
      <c r="B7" s="70"/>
      <c r="C7" s="51" t="s">
        <v>38</v>
      </c>
      <c r="D7" s="52">
        <v>16.2</v>
      </c>
      <c r="E7" s="53"/>
      <c r="F7" s="53"/>
    </row>
    <row r="8" spans="1:6">
      <c r="A8" s="69"/>
      <c r="B8" s="70"/>
      <c r="C8" s="51" t="s">
        <v>63</v>
      </c>
      <c r="D8" s="52">
        <v>6.12</v>
      </c>
      <c r="E8" s="53"/>
      <c r="F8" s="53"/>
    </row>
    <row r="9" spans="1:6">
      <c r="A9" s="69"/>
      <c r="B9" s="70"/>
      <c r="C9" s="51" t="s">
        <v>26</v>
      </c>
      <c r="D9" s="52">
        <v>457.2</v>
      </c>
      <c r="E9" s="53"/>
      <c r="F9" s="53"/>
    </row>
    <row r="10" spans="1:6">
      <c r="A10" s="69"/>
      <c r="B10" s="70"/>
      <c r="C10" s="51" t="s">
        <v>112</v>
      </c>
      <c r="D10" s="52">
        <v>12</v>
      </c>
      <c r="E10" s="53"/>
      <c r="F10" s="53"/>
    </row>
    <row r="11" spans="1:6">
      <c r="A11" s="69"/>
      <c r="B11" s="70"/>
      <c r="C11" s="51" t="s">
        <v>48</v>
      </c>
      <c r="D11" s="52">
        <v>360</v>
      </c>
      <c r="E11" s="53"/>
      <c r="F11" s="53"/>
    </row>
    <row r="12" spans="1:6">
      <c r="A12" s="69"/>
      <c r="B12" s="70"/>
      <c r="C12" s="51" t="s">
        <v>21</v>
      </c>
      <c r="D12" s="52">
        <v>54</v>
      </c>
      <c r="E12" s="53"/>
      <c r="F12" s="53"/>
    </row>
    <row r="13" spans="1:6">
      <c r="A13" s="69"/>
      <c r="B13" s="70"/>
      <c r="C13" s="51" t="s">
        <v>28</v>
      </c>
      <c r="D13" s="52">
        <v>4.7300000000000004</v>
      </c>
      <c r="E13" s="53"/>
      <c r="F13" s="53"/>
    </row>
    <row r="14" spans="1:6">
      <c r="A14" s="69"/>
      <c r="B14" s="70"/>
      <c r="C14" s="51" t="s">
        <v>323</v>
      </c>
      <c r="D14" s="52">
        <v>1.33</v>
      </c>
      <c r="E14" s="53"/>
      <c r="F14" s="53"/>
    </row>
    <row r="15" spans="1:6">
      <c r="A15" s="69"/>
      <c r="B15" s="70"/>
      <c r="C15" s="51" t="s">
        <v>201</v>
      </c>
      <c r="D15" s="52">
        <v>13.68</v>
      </c>
      <c r="E15" s="53"/>
      <c r="F15" s="53"/>
    </row>
    <row r="16" spans="1:6" ht="14.25" customHeight="1">
      <c r="A16" s="69" t="s">
        <v>3</v>
      </c>
      <c r="B16" s="70" t="s">
        <v>403</v>
      </c>
      <c r="C16" s="51" t="s">
        <v>25</v>
      </c>
      <c r="D16" s="52">
        <v>2.52</v>
      </c>
      <c r="E16" s="53"/>
      <c r="F16" s="53"/>
    </row>
    <row r="17" spans="1:6">
      <c r="A17" s="69"/>
      <c r="B17" s="70"/>
      <c r="C17" s="51" t="s">
        <v>63</v>
      </c>
      <c r="D17" s="52">
        <v>5.58</v>
      </c>
      <c r="E17" s="53"/>
      <c r="F17" s="53"/>
    </row>
    <row r="18" spans="1:6">
      <c r="A18" s="69"/>
      <c r="B18" s="70"/>
      <c r="C18" s="51" t="s">
        <v>26</v>
      </c>
      <c r="D18" s="52">
        <v>20.64</v>
      </c>
      <c r="E18" s="53"/>
      <c r="F18" s="53"/>
    </row>
    <row r="19" spans="1:6">
      <c r="A19" s="69"/>
      <c r="B19" s="70"/>
      <c r="C19" s="51" t="s">
        <v>33</v>
      </c>
      <c r="D19" s="52">
        <v>7.68</v>
      </c>
      <c r="E19" s="53"/>
      <c r="F19" s="53"/>
    </row>
    <row r="20" spans="1:6">
      <c r="A20" s="69"/>
      <c r="B20" s="70"/>
      <c r="C20" s="51" t="s">
        <v>21</v>
      </c>
      <c r="D20" s="52">
        <v>12</v>
      </c>
      <c r="E20" s="53"/>
      <c r="F20" s="53"/>
    </row>
    <row r="21" spans="1:6">
      <c r="A21" s="69"/>
      <c r="B21" s="70"/>
      <c r="C21" s="51" t="s">
        <v>28</v>
      </c>
      <c r="D21" s="52">
        <v>2.63</v>
      </c>
      <c r="E21" s="53"/>
      <c r="F21" s="53"/>
    </row>
    <row r="22" spans="1:6" ht="14.25" customHeight="1">
      <c r="A22" s="69" t="s">
        <v>4</v>
      </c>
      <c r="B22" s="70" t="s">
        <v>404</v>
      </c>
      <c r="C22" s="51" t="s">
        <v>62</v>
      </c>
      <c r="D22" s="52">
        <v>6.56</v>
      </c>
      <c r="E22" s="53"/>
      <c r="F22" s="53"/>
    </row>
    <row r="23" spans="1:6">
      <c r="A23" s="69"/>
      <c r="B23" s="70"/>
      <c r="C23" s="51" t="s">
        <v>25</v>
      </c>
      <c r="D23" s="52">
        <v>26.64</v>
      </c>
      <c r="E23" s="53"/>
      <c r="F23" s="53"/>
    </row>
    <row r="24" spans="1:6">
      <c r="A24" s="69"/>
      <c r="B24" s="70"/>
      <c r="C24" s="51" t="s">
        <v>405</v>
      </c>
      <c r="D24" s="52">
        <v>4.08</v>
      </c>
      <c r="E24" s="53"/>
      <c r="F24" s="53"/>
    </row>
    <row r="25" spans="1:6">
      <c r="A25" s="69"/>
      <c r="B25" s="70"/>
      <c r="C25" s="51" t="s">
        <v>318</v>
      </c>
      <c r="D25" s="52">
        <v>12.48</v>
      </c>
      <c r="E25" s="53"/>
      <c r="F25" s="53"/>
    </row>
    <row r="26" spans="1:6">
      <c r="A26" s="69"/>
      <c r="B26" s="70"/>
      <c r="C26" s="51" t="s">
        <v>63</v>
      </c>
      <c r="D26" s="52">
        <v>1.26</v>
      </c>
      <c r="E26" s="53"/>
      <c r="F26" s="53"/>
    </row>
    <row r="27" spans="1:6">
      <c r="A27" s="69"/>
      <c r="B27" s="70"/>
      <c r="C27" s="51" t="s">
        <v>26</v>
      </c>
      <c r="D27" s="52">
        <v>98.16</v>
      </c>
      <c r="E27" s="53"/>
      <c r="F27" s="53"/>
    </row>
    <row r="28" spans="1:6">
      <c r="A28" s="69"/>
      <c r="B28" s="70"/>
      <c r="C28" s="51" t="s">
        <v>27</v>
      </c>
      <c r="D28" s="52">
        <v>14.8</v>
      </c>
      <c r="E28" s="53"/>
      <c r="F28" s="53"/>
    </row>
    <row r="29" spans="1:6">
      <c r="A29" s="69"/>
      <c r="B29" s="70"/>
      <c r="C29" s="51" t="s">
        <v>33</v>
      </c>
      <c r="D29" s="52">
        <v>9.1199999999999992</v>
      </c>
      <c r="E29" s="53"/>
      <c r="F29" s="53"/>
    </row>
    <row r="30" spans="1:6">
      <c r="A30" s="69"/>
      <c r="B30" s="70"/>
      <c r="C30" s="51" t="s">
        <v>112</v>
      </c>
      <c r="D30" s="52">
        <v>158.16</v>
      </c>
      <c r="E30" s="53"/>
      <c r="F30" s="53"/>
    </row>
    <row r="31" spans="1:6">
      <c r="A31" s="69"/>
      <c r="B31" s="70"/>
      <c r="C31" s="54" t="s">
        <v>406</v>
      </c>
      <c r="D31" s="55">
        <v>17.399999999999999</v>
      </c>
      <c r="E31" s="53"/>
      <c r="F31" s="53"/>
    </row>
    <row r="32" spans="1:6">
      <c r="A32" s="69"/>
      <c r="B32" s="70"/>
      <c r="C32" s="54" t="s">
        <v>48</v>
      </c>
      <c r="D32" s="55">
        <v>493.2</v>
      </c>
      <c r="E32" s="53"/>
      <c r="F32" s="53"/>
    </row>
    <row r="33" spans="1:6">
      <c r="A33" s="69"/>
      <c r="B33" s="70"/>
      <c r="C33" s="51" t="s">
        <v>407</v>
      </c>
      <c r="D33" s="52">
        <v>8.4700000000000006</v>
      </c>
      <c r="E33" s="53"/>
      <c r="F33" s="53"/>
    </row>
    <row r="34" spans="1:6">
      <c r="A34" s="69"/>
      <c r="B34" s="70"/>
      <c r="C34" s="51" t="s">
        <v>320</v>
      </c>
      <c r="D34" s="52">
        <v>10.43</v>
      </c>
      <c r="E34" s="53"/>
      <c r="F34" s="53"/>
    </row>
    <row r="35" spans="1:6">
      <c r="A35" s="69"/>
      <c r="B35" s="70"/>
      <c r="C35" s="51" t="s">
        <v>21</v>
      </c>
      <c r="D35" s="52">
        <v>246</v>
      </c>
      <c r="E35" s="53"/>
      <c r="F35" s="53"/>
    </row>
    <row r="36" spans="1:6">
      <c r="A36" s="69"/>
      <c r="B36" s="70"/>
      <c r="C36" s="51" t="s">
        <v>322</v>
      </c>
      <c r="D36" s="52">
        <v>34</v>
      </c>
      <c r="E36" s="53"/>
      <c r="F36" s="53"/>
    </row>
    <row r="37" spans="1:6">
      <c r="A37" s="69"/>
      <c r="B37" s="70"/>
      <c r="C37" s="51" t="s">
        <v>32</v>
      </c>
      <c r="D37" s="52">
        <v>7</v>
      </c>
      <c r="E37" s="53"/>
      <c r="F37" s="53"/>
    </row>
    <row r="38" spans="1:6">
      <c r="A38" s="69"/>
      <c r="B38" s="70"/>
      <c r="C38" s="51" t="s">
        <v>28</v>
      </c>
      <c r="D38" s="52">
        <v>16.010000000000002</v>
      </c>
      <c r="E38" s="53"/>
      <c r="F38" s="53"/>
    </row>
    <row r="39" spans="1:6">
      <c r="A39" s="69"/>
      <c r="B39" s="70"/>
      <c r="C39" s="51" t="s">
        <v>131</v>
      </c>
      <c r="D39" s="52">
        <v>7.5</v>
      </c>
      <c r="E39" s="53"/>
      <c r="F39" s="53"/>
    </row>
    <row r="40" spans="1:6">
      <c r="A40" s="69"/>
      <c r="B40" s="70"/>
      <c r="C40" s="54" t="s">
        <v>103</v>
      </c>
      <c r="D40" s="55">
        <v>14.4</v>
      </c>
      <c r="E40" s="53"/>
      <c r="F40" s="53"/>
    </row>
    <row r="41" spans="1:6">
      <c r="A41" s="69"/>
      <c r="B41" s="70"/>
      <c r="C41" s="51" t="s">
        <v>201</v>
      </c>
      <c r="D41" s="52">
        <v>254.6</v>
      </c>
      <c r="E41" s="53"/>
      <c r="F41" s="53"/>
    </row>
    <row r="42" spans="1:6">
      <c r="A42" s="69"/>
      <c r="B42" s="70"/>
      <c r="C42" s="51" t="s">
        <v>408</v>
      </c>
      <c r="D42" s="52">
        <v>7.94</v>
      </c>
      <c r="E42" s="53"/>
      <c r="F42" s="53"/>
    </row>
    <row r="43" spans="1:6" ht="42.75">
      <c r="A43" s="69"/>
      <c r="B43" s="70"/>
      <c r="C43" s="51" t="s">
        <v>409</v>
      </c>
      <c r="D43" s="52">
        <v>1188</v>
      </c>
      <c r="E43" s="53"/>
      <c r="F43" s="53"/>
    </row>
    <row r="44" spans="1:6" ht="14.25" customHeight="1">
      <c r="A44" s="69" t="s">
        <v>15</v>
      </c>
      <c r="B44" s="70" t="s">
        <v>410</v>
      </c>
      <c r="C44" s="51" t="s">
        <v>62</v>
      </c>
      <c r="D44" s="52">
        <v>26.48</v>
      </c>
      <c r="E44" s="53"/>
      <c r="F44" s="53"/>
    </row>
    <row r="45" spans="1:6">
      <c r="A45" s="69"/>
      <c r="B45" s="70"/>
      <c r="C45" s="51" t="s">
        <v>317</v>
      </c>
      <c r="D45" s="52">
        <v>6.72</v>
      </c>
      <c r="E45" s="53"/>
      <c r="F45" s="53"/>
    </row>
    <row r="46" spans="1:6">
      <c r="A46" s="69"/>
      <c r="B46" s="70"/>
      <c r="C46" s="51" t="s">
        <v>25</v>
      </c>
      <c r="D46" s="52">
        <v>43.68</v>
      </c>
      <c r="E46" s="53"/>
      <c r="F46" s="53"/>
    </row>
    <row r="47" spans="1:6">
      <c r="A47" s="69"/>
      <c r="B47" s="70"/>
      <c r="C47" s="51" t="s">
        <v>318</v>
      </c>
      <c r="D47" s="52">
        <v>6.24</v>
      </c>
      <c r="E47" s="53"/>
      <c r="F47" s="53"/>
    </row>
    <row r="48" spans="1:6">
      <c r="A48" s="69"/>
      <c r="B48" s="70"/>
      <c r="C48" s="51" t="s">
        <v>38</v>
      </c>
      <c r="D48" s="52">
        <v>113.2</v>
      </c>
      <c r="E48" s="53"/>
      <c r="F48" s="53"/>
    </row>
    <row r="49" spans="1:6">
      <c r="A49" s="69"/>
      <c r="B49" s="70"/>
      <c r="C49" s="51" t="s">
        <v>63</v>
      </c>
      <c r="D49" s="52">
        <v>2.7</v>
      </c>
      <c r="E49" s="53"/>
      <c r="F49" s="53"/>
    </row>
    <row r="50" spans="1:6">
      <c r="A50" s="69"/>
      <c r="B50" s="70"/>
      <c r="C50" s="51" t="s">
        <v>26</v>
      </c>
      <c r="D50" s="52">
        <v>325.92</v>
      </c>
      <c r="E50" s="53"/>
      <c r="F50" s="53"/>
    </row>
    <row r="51" spans="1:6">
      <c r="A51" s="69"/>
      <c r="B51" s="70"/>
      <c r="C51" s="51" t="s">
        <v>27</v>
      </c>
      <c r="D51" s="52">
        <v>52.32</v>
      </c>
      <c r="E51" s="53"/>
      <c r="F51" s="53"/>
    </row>
    <row r="52" spans="1:6">
      <c r="A52" s="69"/>
      <c r="B52" s="70"/>
      <c r="C52" s="51" t="s">
        <v>33</v>
      </c>
      <c r="D52" s="52">
        <v>19.68</v>
      </c>
      <c r="E52" s="53"/>
      <c r="F52" s="53"/>
    </row>
    <row r="53" spans="1:6">
      <c r="A53" s="69"/>
      <c r="B53" s="70"/>
      <c r="C53" s="51" t="s">
        <v>112</v>
      </c>
      <c r="D53" s="52">
        <v>54.72</v>
      </c>
      <c r="E53" s="53"/>
      <c r="F53" s="53"/>
    </row>
    <row r="54" spans="1:6">
      <c r="A54" s="69"/>
      <c r="B54" s="70"/>
      <c r="C54" s="51" t="s">
        <v>406</v>
      </c>
      <c r="D54" s="52">
        <f>10.8+0.36</f>
        <v>11.16</v>
      </c>
      <c r="E54" s="53"/>
      <c r="F54" s="53"/>
    </row>
    <row r="55" spans="1:6">
      <c r="A55" s="69"/>
      <c r="B55" s="70"/>
      <c r="C55" s="51" t="s">
        <v>407</v>
      </c>
      <c r="D55" s="52">
        <v>4.84</v>
      </c>
      <c r="E55" s="53"/>
      <c r="F55" s="53"/>
    </row>
    <row r="56" spans="1:6">
      <c r="A56" s="69"/>
      <c r="B56" s="70"/>
      <c r="C56" s="51" t="s">
        <v>320</v>
      </c>
      <c r="D56" s="52">
        <v>5.96</v>
      </c>
      <c r="E56" s="53"/>
      <c r="F56" s="53"/>
    </row>
    <row r="57" spans="1:6">
      <c r="A57" s="69"/>
      <c r="B57" s="70"/>
      <c r="C57" s="51" t="s">
        <v>21</v>
      </c>
      <c r="D57" s="52">
        <v>482</v>
      </c>
      <c r="E57" s="53"/>
      <c r="F57" s="53"/>
    </row>
    <row r="58" spans="1:6">
      <c r="A58" s="69"/>
      <c r="B58" s="70"/>
      <c r="C58" s="51" t="s">
        <v>322</v>
      </c>
      <c r="D58" s="52">
        <v>3.5</v>
      </c>
      <c r="E58" s="53"/>
      <c r="F58" s="53"/>
    </row>
    <row r="59" spans="1:6">
      <c r="A59" s="69"/>
      <c r="B59" s="70"/>
      <c r="C59" s="51" t="s">
        <v>32</v>
      </c>
      <c r="D59" s="52">
        <v>5</v>
      </c>
      <c r="E59" s="53"/>
      <c r="F59" s="53"/>
    </row>
    <row r="60" spans="1:6">
      <c r="A60" s="69"/>
      <c r="B60" s="70"/>
      <c r="C60" s="51" t="s">
        <v>28</v>
      </c>
      <c r="D60" s="52">
        <v>18.91</v>
      </c>
      <c r="E60" s="53"/>
      <c r="F60" s="53"/>
    </row>
    <row r="61" spans="1:6">
      <c r="A61" s="69"/>
      <c r="B61" s="70"/>
      <c r="C61" s="51" t="s">
        <v>131</v>
      </c>
      <c r="D61" s="52">
        <v>8.25</v>
      </c>
      <c r="E61" s="53"/>
      <c r="F61" s="53"/>
    </row>
    <row r="62" spans="1:6">
      <c r="A62" s="69"/>
      <c r="B62" s="70"/>
      <c r="C62" s="51" t="s">
        <v>103</v>
      </c>
      <c r="D62" s="52">
        <v>6.84</v>
      </c>
      <c r="E62" s="53"/>
      <c r="F62" s="53"/>
    </row>
    <row r="63" spans="1:6">
      <c r="A63" s="69"/>
      <c r="B63" s="70"/>
      <c r="C63" s="51" t="s">
        <v>201</v>
      </c>
      <c r="D63" s="52">
        <v>37.24</v>
      </c>
      <c r="E63" s="53"/>
      <c r="F63" s="53"/>
    </row>
    <row r="64" spans="1:6" ht="14.25" customHeight="1">
      <c r="A64" s="69" t="s">
        <v>16</v>
      </c>
      <c r="B64" s="70" t="s">
        <v>411</v>
      </c>
      <c r="C64" s="51" t="s">
        <v>62</v>
      </c>
      <c r="D64" s="52">
        <v>10.52</v>
      </c>
      <c r="E64" s="53"/>
      <c r="F64" s="53"/>
    </row>
    <row r="65" spans="1:6">
      <c r="A65" s="69"/>
      <c r="B65" s="70"/>
      <c r="C65" s="51" t="s">
        <v>317</v>
      </c>
      <c r="D65" s="52">
        <v>8.2799999999999994</v>
      </c>
      <c r="E65" s="53"/>
      <c r="F65" s="53"/>
    </row>
    <row r="66" spans="1:6">
      <c r="A66" s="69"/>
      <c r="B66" s="70"/>
      <c r="C66" s="51" t="s">
        <v>25</v>
      </c>
      <c r="D66" s="52">
        <v>41.28</v>
      </c>
      <c r="E66" s="53"/>
      <c r="F66" s="53"/>
    </row>
    <row r="67" spans="1:6">
      <c r="A67" s="69"/>
      <c r="B67" s="70"/>
      <c r="C67" s="51" t="s">
        <v>405</v>
      </c>
      <c r="D67" s="52">
        <v>2.4</v>
      </c>
      <c r="E67" s="53"/>
      <c r="F67" s="53"/>
    </row>
    <row r="68" spans="1:6">
      <c r="A68" s="69"/>
      <c r="B68" s="70"/>
      <c r="C68" s="51" t="s">
        <v>38</v>
      </c>
      <c r="D68" s="52">
        <v>16.399999999999999</v>
      </c>
      <c r="E68" s="53"/>
      <c r="F68" s="53"/>
    </row>
    <row r="69" spans="1:6">
      <c r="A69" s="69"/>
      <c r="B69" s="70"/>
      <c r="C69" s="51" t="s">
        <v>63</v>
      </c>
      <c r="D69" s="52">
        <v>2.88</v>
      </c>
      <c r="E69" s="53"/>
      <c r="F69" s="53"/>
    </row>
    <row r="70" spans="1:6">
      <c r="A70" s="69"/>
      <c r="B70" s="70"/>
      <c r="C70" s="51" t="s">
        <v>26</v>
      </c>
      <c r="D70" s="52">
        <v>216.24</v>
      </c>
      <c r="E70" s="53"/>
      <c r="F70" s="53"/>
    </row>
    <row r="71" spans="1:6">
      <c r="A71" s="69"/>
      <c r="B71" s="70"/>
      <c r="C71" s="51" t="s">
        <v>27</v>
      </c>
      <c r="D71" s="52">
        <v>22.16</v>
      </c>
      <c r="E71" s="53"/>
      <c r="F71" s="53"/>
    </row>
    <row r="72" spans="1:6">
      <c r="A72" s="69"/>
      <c r="B72" s="70"/>
      <c r="C72" s="51" t="s">
        <v>33</v>
      </c>
      <c r="D72" s="52">
        <v>2.52</v>
      </c>
      <c r="E72" s="53"/>
      <c r="F72" s="53"/>
    </row>
    <row r="73" spans="1:6">
      <c r="A73" s="69"/>
      <c r="B73" s="70"/>
      <c r="C73" s="51" t="s">
        <v>112</v>
      </c>
      <c r="D73" s="52">
        <v>13.68</v>
      </c>
      <c r="E73" s="53"/>
      <c r="F73" s="53"/>
    </row>
    <row r="74" spans="1:6">
      <c r="A74" s="69"/>
      <c r="B74" s="70"/>
      <c r="C74" s="51" t="s">
        <v>320</v>
      </c>
      <c r="D74" s="52">
        <v>1.49</v>
      </c>
      <c r="E74" s="53"/>
      <c r="F74" s="53"/>
    </row>
    <row r="75" spans="1:6">
      <c r="A75" s="69"/>
      <c r="B75" s="70"/>
      <c r="C75" s="51" t="s">
        <v>412</v>
      </c>
      <c r="D75" s="52">
        <v>5.96</v>
      </c>
      <c r="E75" s="53"/>
      <c r="F75" s="53"/>
    </row>
    <row r="76" spans="1:6">
      <c r="A76" s="69"/>
      <c r="B76" s="70"/>
      <c r="C76" s="51" t="s">
        <v>413</v>
      </c>
      <c r="D76" s="52">
        <v>8.76</v>
      </c>
      <c r="E76" s="53"/>
      <c r="F76" s="53"/>
    </row>
    <row r="77" spans="1:6">
      <c r="A77" s="69"/>
      <c r="B77" s="70"/>
      <c r="C77" s="51" t="s">
        <v>21</v>
      </c>
      <c r="D77" s="52">
        <v>110</v>
      </c>
      <c r="E77" s="53"/>
      <c r="F77" s="53"/>
    </row>
    <row r="78" spans="1:6" ht="28.5">
      <c r="A78" s="69"/>
      <c r="B78" s="70"/>
      <c r="C78" s="51" t="s">
        <v>414</v>
      </c>
      <c r="D78" s="52">
        <v>16</v>
      </c>
      <c r="E78" s="53"/>
      <c r="F78" s="53"/>
    </row>
    <row r="79" spans="1:6">
      <c r="A79" s="69"/>
      <c r="B79" s="70"/>
      <c r="C79" s="51" t="s">
        <v>28</v>
      </c>
      <c r="D79" s="52">
        <v>10.5</v>
      </c>
      <c r="E79" s="53"/>
      <c r="F79" s="53"/>
    </row>
    <row r="80" spans="1:6">
      <c r="A80" s="69"/>
      <c r="B80" s="70"/>
      <c r="C80" s="51" t="s">
        <v>201</v>
      </c>
      <c r="D80" s="52">
        <v>9.5</v>
      </c>
      <c r="E80" s="53"/>
      <c r="F80" s="53"/>
    </row>
    <row r="81" spans="1:6" ht="28.5">
      <c r="A81" s="69"/>
      <c r="B81" s="51" t="s">
        <v>415</v>
      </c>
      <c r="C81" s="51" t="s">
        <v>416</v>
      </c>
      <c r="D81" s="52">
        <v>420</v>
      </c>
      <c r="E81" s="53"/>
      <c r="F81" s="53"/>
    </row>
    <row r="82" spans="1:6" ht="14.25" customHeight="1">
      <c r="A82" s="69" t="s">
        <v>17</v>
      </c>
      <c r="B82" s="70" t="s">
        <v>417</v>
      </c>
      <c r="C82" s="51" t="s">
        <v>25</v>
      </c>
      <c r="D82" s="52">
        <v>14.28</v>
      </c>
      <c r="E82" s="53"/>
      <c r="F82" s="53"/>
    </row>
    <row r="83" spans="1:6">
      <c r="A83" s="69"/>
      <c r="B83" s="70"/>
      <c r="C83" s="51" t="s">
        <v>26</v>
      </c>
      <c r="D83" s="52">
        <v>55.92</v>
      </c>
      <c r="E83" s="53"/>
      <c r="F83" s="53"/>
    </row>
    <row r="84" spans="1:6">
      <c r="A84" s="69"/>
      <c r="B84" s="70"/>
      <c r="C84" s="51" t="s">
        <v>27</v>
      </c>
      <c r="D84" s="52">
        <v>10.48</v>
      </c>
      <c r="E84" s="53"/>
      <c r="F84" s="53"/>
    </row>
    <row r="85" spans="1:6">
      <c r="A85" s="69"/>
      <c r="B85" s="70"/>
      <c r="C85" s="51" t="s">
        <v>33</v>
      </c>
      <c r="D85" s="52">
        <v>3.12</v>
      </c>
      <c r="E85" s="53"/>
      <c r="F85" s="53"/>
    </row>
    <row r="86" spans="1:6">
      <c r="A86" s="69"/>
      <c r="B86" s="70"/>
      <c r="C86" s="51" t="s">
        <v>112</v>
      </c>
      <c r="D86" s="52">
        <v>6.48</v>
      </c>
      <c r="E86" s="53"/>
      <c r="F86" s="53"/>
    </row>
    <row r="87" spans="1:6">
      <c r="A87" s="69"/>
      <c r="B87" s="70"/>
      <c r="C87" s="51" t="s">
        <v>21</v>
      </c>
      <c r="D87" s="52">
        <v>46</v>
      </c>
      <c r="E87" s="53"/>
      <c r="F87" s="53"/>
    </row>
    <row r="88" spans="1:6">
      <c r="A88" s="69"/>
      <c r="B88" s="70"/>
      <c r="C88" s="51" t="s">
        <v>28</v>
      </c>
      <c r="D88" s="52">
        <v>6.04</v>
      </c>
      <c r="E88" s="53"/>
      <c r="F88" s="53"/>
    </row>
    <row r="89" spans="1:6">
      <c r="A89" s="69"/>
      <c r="B89" s="70"/>
      <c r="C89" s="51" t="s">
        <v>201</v>
      </c>
      <c r="D89" s="52">
        <v>19.760000000000002</v>
      </c>
      <c r="E89" s="53"/>
      <c r="F89" s="53"/>
    </row>
    <row r="90" spans="1:6" ht="14.25" customHeight="1">
      <c r="A90" s="69" t="s">
        <v>18</v>
      </c>
      <c r="B90" s="70" t="s">
        <v>418</v>
      </c>
      <c r="C90" s="51" t="s">
        <v>62</v>
      </c>
      <c r="D90" s="52">
        <v>5.36</v>
      </c>
      <c r="E90" s="53"/>
      <c r="F90" s="53"/>
    </row>
    <row r="91" spans="1:6">
      <c r="A91" s="69"/>
      <c r="B91" s="70"/>
      <c r="C91" s="51" t="s">
        <v>25</v>
      </c>
      <c r="D91" s="52">
        <v>4.92</v>
      </c>
      <c r="E91" s="53"/>
      <c r="F91" s="53"/>
    </row>
    <row r="92" spans="1:6">
      <c r="A92" s="69"/>
      <c r="B92" s="70"/>
      <c r="C92" s="51" t="s">
        <v>63</v>
      </c>
      <c r="D92" s="52">
        <v>10.44</v>
      </c>
      <c r="E92" s="53"/>
      <c r="F92" s="53"/>
    </row>
    <row r="93" spans="1:6">
      <c r="A93" s="69"/>
      <c r="B93" s="70"/>
      <c r="C93" s="51" t="s">
        <v>26</v>
      </c>
      <c r="D93" s="52">
        <v>35.76</v>
      </c>
      <c r="E93" s="53"/>
      <c r="F93" s="53"/>
    </row>
    <row r="94" spans="1:6">
      <c r="A94" s="69"/>
      <c r="B94" s="70"/>
      <c r="C94" s="51" t="s">
        <v>27</v>
      </c>
      <c r="D94" s="52">
        <v>21.84</v>
      </c>
      <c r="E94" s="53"/>
      <c r="F94" s="53"/>
    </row>
    <row r="95" spans="1:6">
      <c r="A95" s="69"/>
      <c r="B95" s="70"/>
      <c r="C95" s="51" t="s">
        <v>112</v>
      </c>
      <c r="D95" s="52">
        <v>35.520000000000003</v>
      </c>
      <c r="E95" s="53"/>
      <c r="F95" s="53"/>
    </row>
    <row r="96" spans="1:6">
      <c r="A96" s="69"/>
      <c r="B96" s="70"/>
      <c r="C96" s="51" t="s">
        <v>21</v>
      </c>
      <c r="D96" s="52">
        <v>86</v>
      </c>
      <c r="E96" s="53"/>
      <c r="F96" s="53"/>
    </row>
    <row r="97" spans="1:6">
      <c r="A97" s="69"/>
      <c r="B97" s="70"/>
      <c r="C97" s="51" t="s">
        <v>103</v>
      </c>
      <c r="D97" s="52">
        <v>10.26</v>
      </c>
      <c r="E97" s="53"/>
      <c r="F97" s="53"/>
    </row>
    <row r="98" spans="1:6">
      <c r="A98" s="69"/>
      <c r="B98" s="70"/>
      <c r="C98" s="51" t="s">
        <v>201</v>
      </c>
      <c r="D98" s="52">
        <v>28.12</v>
      </c>
      <c r="E98" s="53"/>
      <c r="F98" s="53"/>
    </row>
    <row r="99" spans="1:6" ht="14.25" customHeight="1">
      <c r="A99" s="69" t="s">
        <v>64</v>
      </c>
      <c r="B99" s="70" t="s">
        <v>419</v>
      </c>
      <c r="C99" s="51" t="s">
        <v>25</v>
      </c>
      <c r="D99" s="52">
        <f>21.36</f>
        <v>21.36</v>
      </c>
      <c r="E99" s="53"/>
      <c r="F99" s="53"/>
    </row>
    <row r="100" spans="1:6">
      <c r="A100" s="69"/>
      <c r="B100" s="70"/>
      <c r="C100" s="51" t="s">
        <v>63</v>
      </c>
      <c r="D100" s="52">
        <v>2.88</v>
      </c>
      <c r="E100" s="53"/>
      <c r="F100" s="53"/>
    </row>
    <row r="101" spans="1:6">
      <c r="A101" s="69"/>
      <c r="B101" s="70"/>
      <c r="C101" s="51" t="s">
        <v>26</v>
      </c>
      <c r="D101" s="52">
        <f>156.24</f>
        <v>156.24</v>
      </c>
      <c r="E101" s="53"/>
      <c r="F101" s="53"/>
    </row>
    <row r="102" spans="1:6">
      <c r="A102" s="69"/>
      <c r="B102" s="70"/>
      <c r="C102" s="51" t="s">
        <v>27</v>
      </c>
      <c r="D102" s="52">
        <f>53.44</f>
        <v>53.44</v>
      </c>
      <c r="E102" s="53"/>
      <c r="F102" s="53"/>
    </row>
    <row r="103" spans="1:6">
      <c r="A103" s="69"/>
      <c r="B103" s="70"/>
      <c r="C103" s="51" t="s">
        <v>33</v>
      </c>
      <c r="D103" s="52">
        <v>12.6</v>
      </c>
      <c r="E103" s="53"/>
      <c r="F103" s="53"/>
    </row>
    <row r="104" spans="1:6">
      <c r="A104" s="69"/>
      <c r="B104" s="70"/>
      <c r="C104" s="51" t="s">
        <v>112</v>
      </c>
      <c r="D104" s="52">
        <v>48.96</v>
      </c>
      <c r="E104" s="53"/>
      <c r="F104" s="53"/>
    </row>
    <row r="105" spans="1:6">
      <c r="A105" s="69"/>
      <c r="B105" s="70"/>
      <c r="C105" s="51" t="s">
        <v>406</v>
      </c>
      <c r="D105" s="52">
        <v>1.98</v>
      </c>
      <c r="E105" s="53"/>
      <c r="F105" s="53"/>
    </row>
    <row r="106" spans="1:6">
      <c r="A106" s="69"/>
      <c r="B106" s="70"/>
      <c r="C106" s="51" t="s">
        <v>21</v>
      </c>
      <c r="D106" s="52">
        <v>416</v>
      </c>
      <c r="E106" s="53"/>
      <c r="F106" s="53"/>
    </row>
    <row r="107" spans="1:6">
      <c r="A107" s="69"/>
      <c r="B107" s="70"/>
      <c r="C107" s="51" t="s">
        <v>322</v>
      </c>
      <c r="D107" s="52">
        <v>43.5</v>
      </c>
      <c r="E107" s="53"/>
      <c r="F107" s="53"/>
    </row>
    <row r="108" spans="1:6">
      <c r="A108" s="69"/>
      <c r="B108" s="70"/>
      <c r="C108" s="51" t="s">
        <v>32</v>
      </c>
      <c r="D108" s="52">
        <v>9</v>
      </c>
      <c r="E108" s="53"/>
      <c r="F108" s="53"/>
    </row>
    <row r="109" spans="1:6">
      <c r="A109" s="69"/>
      <c r="B109" s="70"/>
      <c r="C109" s="51" t="s">
        <v>28</v>
      </c>
      <c r="D109" s="52">
        <v>29.14</v>
      </c>
      <c r="E109" s="53"/>
      <c r="F109" s="53"/>
    </row>
    <row r="110" spans="1:6">
      <c r="A110" s="69"/>
      <c r="B110" s="70"/>
      <c r="C110" s="51" t="s">
        <v>131</v>
      </c>
      <c r="D110" s="52">
        <v>3.38</v>
      </c>
      <c r="E110" s="53"/>
      <c r="F110" s="53"/>
    </row>
    <row r="111" spans="1:6">
      <c r="A111" s="69"/>
      <c r="B111" s="70"/>
      <c r="C111" s="51" t="s">
        <v>258</v>
      </c>
      <c r="D111" s="52">
        <v>4.54</v>
      </c>
      <c r="E111" s="53"/>
      <c r="F111" s="53"/>
    </row>
    <row r="112" spans="1:6">
      <c r="A112" s="69"/>
      <c r="B112" s="70"/>
      <c r="C112" s="51" t="s">
        <v>201</v>
      </c>
      <c r="D112" s="52">
        <v>76.38</v>
      </c>
      <c r="E112" s="53"/>
      <c r="F112" s="53"/>
    </row>
    <row r="113" spans="1:6">
      <c r="A113" s="69"/>
      <c r="B113" s="70"/>
      <c r="C113" s="51" t="s">
        <v>408</v>
      </c>
      <c r="D113" s="52">
        <v>4.63</v>
      </c>
      <c r="E113" s="53"/>
      <c r="F113" s="53"/>
    </row>
    <row r="114" spans="1:6">
      <c r="A114" s="69"/>
      <c r="B114" s="70"/>
      <c r="C114" s="51" t="s">
        <v>420</v>
      </c>
      <c r="D114" s="52">
        <v>3.04</v>
      </c>
      <c r="E114" s="53"/>
      <c r="F114" s="53"/>
    </row>
    <row r="115" spans="1:6" ht="14.25" customHeight="1">
      <c r="A115" s="69" t="s">
        <v>71</v>
      </c>
      <c r="B115" s="70" t="s">
        <v>421</v>
      </c>
      <c r="C115" s="51" t="s">
        <v>26</v>
      </c>
      <c r="D115" s="52">
        <v>1.92</v>
      </c>
      <c r="E115" s="53"/>
      <c r="F115" s="53"/>
    </row>
    <row r="116" spans="1:6" ht="14.25" customHeight="1">
      <c r="A116" s="69"/>
      <c r="B116" s="70"/>
      <c r="C116" s="51" t="s">
        <v>27</v>
      </c>
      <c r="D116" s="52">
        <v>4.4800000000000004</v>
      </c>
      <c r="E116" s="53"/>
      <c r="F116" s="53"/>
    </row>
    <row r="117" spans="1:6">
      <c r="A117" s="69"/>
      <c r="B117" s="70"/>
      <c r="C117" s="51" t="s">
        <v>33</v>
      </c>
      <c r="D117" s="52">
        <v>5.16</v>
      </c>
      <c r="E117" s="53"/>
      <c r="F117" s="53"/>
    </row>
    <row r="118" spans="1:6">
      <c r="A118" s="69"/>
      <c r="B118" s="70"/>
      <c r="C118" s="51" t="s">
        <v>112</v>
      </c>
      <c r="D118" s="52">
        <v>45.12</v>
      </c>
      <c r="E118" s="53"/>
      <c r="F118" s="53"/>
    </row>
    <row r="119" spans="1:6">
      <c r="A119" s="69"/>
      <c r="B119" s="70"/>
      <c r="C119" s="51" t="s">
        <v>21</v>
      </c>
      <c r="D119" s="52">
        <v>88</v>
      </c>
      <c r="E119" s="53"/>
      <c r="F119" s="53"/>
    </row>
    <row r="120" spans="1:6">
      <c r="A120" s="69"/>
      <c r="B120" s="70"/>
      <c r="C120" s="51" t="s">
        <v>32</v>
      </c>
      <c r="D120" s="52">
        <v>3</v>
      </c>
      <c r="E120" s="53"/>
      <c r="F120" s="53"/>
    </row>
    <row r="121" spans="1:6">
      <c r="A121" s="69"/>
      <c r="B121" s="70"/>
      <c r="C121" s="51" t="s">
        <v>28</v>
      </c>
      <c r="D121" s="52">
        <v>2.63</v>
      </c>
      <c r="E121" s="53"/>
      <c r="F121" s="53"/>
    </row>
    <row r="122" spans="1:6">
      <c r="A122" s="69"/>
      <c r="B122" s="70"/>
      <c r="C122" s="51" t="s">
        <v>422</v>
      </c>
      <c r="D122" s="52">
        <v>1.23</v>
      </c>
      <c r="E122" s="53"/>
      <c r="F122" s="53"/>
    </row>
    <row r="123" spans="1:6">
      <c r="A123" s="69"/>
      <c r="B123" s="70"/>
      <c r="C123" s="51" t="s">
        <v>103</v>
      </c>
      <c r="D123" s="52">
        <v>3.42</v>
      </c>
      <c r="E123" s="53"/>
      <c r="F123" s="53"/>
    </row>
    <row r="124" spans="1:6">
      <c r="A124" s="69"/>
      <c r="B124" s="70"/>
      <c r="C124" s="51" t="s">
        <v>265</v>
      </c>
      <c r="D124" s="52">
        <v>5.28</v>
      </c>
      <c r="E124" s="53"/>
      <c r="F124" s="53"/>
    </row>
    <row r="125" spans="1:6">
      <c r="A125" s="69"/>
      <c r="B125" s="70"/>
      <c r="C125" s="51" t="s">
        <v>423</v>
      </c>
      <c r="D125" s="52">
        <v>22.32</v>
      </c>
      <c r="E125" s="53"/>
      <c r="F125" s="53"/>
    </row>
    <row r="126" spans="1:6">
      <c r="A126" s="69"/>
      <c r="B126" s="70"/>
      <c r="C126" s="51" t="s">
        <v>201</v>
      </c>
      <c r="D126" s="52">
        <v>121.6</v>
      </c>
      <c r="E126" s="53"/>
      <c r="F126" s="53"/>
    </row>
    <row r="127" spans="1:6">
      <c r="A127" s="69"/>
      <c r="B127" s="70"/>
      <c r="C127" s="51" t="s">
        <v>424</v>
      </c>
      <c r="D127" s="52">
        <v>3.9</v>
      </c>
      <c r="E127" s="53"/>
      <c r="F127" s="53"/>
    </row>
    <row r="128" spans="1:6" ht="14.25" customHeight="1">
      <c r="A128" s="69" t="s">
        <v>76</v>
      </c>
      <c r="B128" s="70" t="s">
        <v>425</v>
      </c>
      <c r="C128" s="51" t="s">
        <v>317</v>
      </c>
      <c r="D128" s="52">
        <v>4.32</v>
      </c>
      <c r="E128" s="53"/>
      <c r="F128" s="53"/>
    </row>
    <row r="129" spans="1:6">
      <c r="A129" s="69"/>
      <c r="B129" s="70"/>
      <c r="C129" s="51" t="s">
        <v>25</v>
      </c>
      <c r="D129" s="52">
        <v>15.12</v>
      </c>
      <c r="E129" s="53"/>
      <c r="F129" s="53"/>
    </row>
    <row r="130" spans="1:6">
      <c r="A130" s="69"/>
      <c r="B130" s="70"/>
      <c r="C130" s="51" t="s">
        <v>405</v>
      </c>
      <c r="D130" s="52">
        <v>0.96</v>
      </c>
      <c r="E130" s="53"/>
      <c r="F130" s="53"/>
    </row>
    <row r="131" spans="1:6">
      <c r="A131" s="69"/>
      <c r="B131" s="70"/>
      <c r="C131" s="51" t="s">
        <v>63</v>
      </c>
      <c r="D131" s="52">
        <v>3.24</v>
      </c>
      <c r="E131" s="53"/>
      <c r="F131" s="53"/>
    </row>
    <row r="132" spans="1:6">
      <c r="A132" s="69"/>
      <c r="B132" s="70"/>
      <c r="C132" s="51" t="s">
        <v>26</v>
      </c>
      <c r="D132" s="52">
        <v>98.16</v>
      </c>
      <c r="E132" s="53"/>
      <c r="F132" s="53"/>
    </row>
    <row r="133" spans="1:6">
      <c r="A133" s="69"/>
      <c r="B133" s="70"/>
      <c r="C133" s="51" t="s">
        <v>27</v>
      </c>
      <c r="D133" s="52">
        <v>12.8</v>
      </c>
      <c r="E133" s="53"/>
      <c r="F133" s="53"/>
    </row>
    <row r="134" spans="1:6">
      <c r="A134" s="69"/>
      <c r="B134" s="70"/>
      <c r="C134" s="51" t="s">
        <v>112</v>
      </c>
      <c r="D134" s="52">
        <v>8.64</v>
      </c>
      <c r="E134" s="53"/>
      <c r="F134" s="53"/>
    </row>
    <row r="135" spans="1:6">
      <c r="A135" s="69"/>
      <c r="B135" s="70"/>
      <c r="C135" s="51" t="s">
        <v>426</v>
      </c>
      <c r="D135" s="52">
        <v>12.45</v>
      </c>
      <c r="E135" s="53"/>
      <c r="F135" s="53"/>
    </row>
    <row r="136" spans="1:6">
      <c r="A136" s="69"/>
      <c r="B136" s="70"/>
      <c r="C136" s="51" t="s">
        <v>21</v>
      </c>
      <c r="D136" s="52">
        <v>104</v>
      </c>
      <c r="E136" s="53"/>
      <c r="F136" s="53"/>
    </row>
    <row r="137" spans="1:6">
      <c r="A137" s="69"/>
      <c r="B137" s="70"/>
      <c r="C137" s="51" t="s">
        <v>32</v>
      </c>
      <c r="D137" s="52">
        <v>9.5</v>
      </c>
      <c r="E137" s="53"/>
      <c r="F137" s="53"/>
    </row>
    <row r="138" spans="1:6">
      <c r="A138" s="69"/>
      <c r="B138" s="70"/>
      <c r="C138" s="51" t="s">
        <v>28</v>
      </c>
      <c r="D138" s="52">
        <v>2.1</v>
      </c>
      <c r="E138" s="53"/>
      <c r="F138" s="53"/>
    </row>
    <row r="139" spans="1:6">
      <c r="A139" s="69"/>
      <c r="B139" s="70"/>
      <c r="C139" s="51" t="s">
        <v>201</v>
      </c>
      <c r="D139" s="52">
        <v>12.54</v>
      </c>
      <c r="E139" s="53"/>
      <c r="F139" s="53"/>
    </row>
    <row r="140" spans="1:6" ht="14.25" customHeight="1">
      <c r="A140" s="69" t="s">
        <v>83</v>
      </c>
      <c r="B140" s="70" t="s">
        <v>427</v>
      </c>
      <c r="C140" s="51" t="s">
        <v>25</v>
      </c>
      <c r="D140" s="52">
        <f>7.92+9.48</f>
        <v>17.399999999999999</v>
      </c>
      <c r="E140" s="53"/>
      <c r="F140" s="53"/>
    </row>
    <row r="141" spans="1:6" ht="14.25" customHeight="1">
      <c r="A141" s="69"/>
      <c r="B141" s="70"/>
      <c r="C141" s="51" t="s">
        <v>405</v>
      </c>
      <c r="D141" s="52">
        <v>0.6</v>
      </c>
      <c r="E141" s="53"/>
      <c r="F141" s="53"/>
    </row>
    <row r="142" spans="1:6">
      <c r="A142" s="69"/>
      <c r="B142" s="70"/>
      <c r="C142" s="51" t="s">
        <v>38</v>
      </c>
      <c r="D142" s="52">
        <v>2.2000000000000002</v>
      </c>
      <c r="E142" s="53"/>
      <c r="F142" s="53"/>
    </row>
    <row r="143" spans="1:6">
      <c r="A143" s="69"/>
      <c r="B143" s="70"/>
      <c r="C143" s="51" t="s">
        <v>26</v>
      </c>
      <c r="D143" s="52">
        <f>22.08+62.64</f>
        <v>84.72</v>
      </c>
      <c r="E143" s="53"/>
      <c r="F143" s="53"/>
    </row>
    <row r="144" spans="1:6">
      <c r="A144" s="69"/>
      <c r="B144" s="70"/>
      <c r="C144" s="51" t="s">
        <v>33</v>
      </c>
      <c r="D144" s="52">
        <v>1.8</v>
      </c>
      <c r="E144" s="53"/>
      <c r="F144" s="53"/>
    </row>
    <row r="145" spans="1:6">
      <c r="A145" s="69"/>
      <c r="B145" s="70"/>
      <c r="C145" s="51" t="s">
        <v>112</v>
      </c>
      <c r="D145" s="52">
        <v>7.44</v>
      </c>
      <c r="E145" s="53"/>
      <c r="F145" s="53"/>
    </row>
    <row r="146" spans="1:6">
      <c r="A146" s="69"/>
      <c r="B146" s="70"/>
      <c r="C146" s="51" t="s">
        <v>21</v>
      </c>
      <c r="D146" s="52">
        <v>74</v>
      </c>
      <c r="E146" s="53"/>
      <c r="F146" s="53"/>
    </row>
    <row r="147" spans="1:6">
      <c r="A147" s="69"/>
      <c r="B147" s="70"/>
      <c r="C147" s="51" t="s">
        <v>28</v>
      </c>
      <c r="D147" s="52">
        <f>2.36+7.35</f>
        <v>9.7099999999999991</v>
      </c>
      <c r="E147" s="53"/>
      <c r="F147" s="53"/>
    </row>
    <row r="148" spans="1:6">
      <c r="A148" s="69"/>
      <c r="B148" s="70"/>
      <c r="C148" s="51" t="s">
        <v>103</v>
      </c>
      <c r="D148" s="52">
        <v>3.42</v>
      </c>
      <c r="E148" s="53"/>
      <c r="F148" s="53"/>
    </row>
    <row r="149" spans="1:6">
      <c r="A149" s="69"/>
      <c r="B149" s="70"/>
      <c r="C149" s="51" t="s">
        <v>423</v>
      </c>
      <c r="D149" s="52">
        <v>6.96</v>
      </c>
      <c r="E149" s="53"/>
      <c r="F149" s="53"/>
    </row>
    <row r="150" spans="1:6">
      <c r="A150" s="69"/>
      <c r="B150" s="70"/>
      <c r="C150" s="51" t="s">
        <v>201</v>
      </c>
      <c r="D150" s="52">
        <v>14.06</v>
      </c>
      <c r="E150" s="53"/>
      <c r="F150" s="53"/>
    </row>
    <row r="151" spans="1:6" ht="14.25" customHeight="1">
      <c r="A151" s="69" t="s">
        <v>87</v>
      </c>
      <c r="B151" s="70" t="s">
        <v>428</v>
      </c>
      <c r="C151" s="51" t="s">
        <v>62</v>
      </c>
      <c r="D151" s="52">
        <v>6.72</v>
      </c>
      <c r="E151" s="53"/>
      <c r="F151" s="53"/>
    </row>
    <row r="152" spans="1:6">
      <c r="A152" s="69"/>
      <c r="B152" s="70"/>
      <c r="C152" s="51" t="s">
        <v>317</v>
      </c>
      <c r="D152" s="52">
        <v>17.28</v>
      </c>
      <c r="E152" s="53"/>
      <c r="F152" s="53"/>
    </row>
    <row r="153" spans="1:6">
      <c r="A153" s="69"/>
      <c r="B153" s="70"/>
      <c r="C153" s="51" t="s">
        <v>25</v>
      </c>
      <c r="D153" s="52">
        <v>19.559999999999999</v>
      </c>
      <c r="E153" s="53"/>
      <c r="F153" s="53"/>
    </row>
    <row r="154" spans="1:6">
      <c r="A154" s="69"/>
      <c r="B154" s="70"/>
      <c r="C154" s="51" t="s">
        <v>405</v>
      </c>
      <c r="D154" s="52">
        <v>5.64</v>
      </c>
      <c r="E154" s="53"/>
      <c r="F154" s="53"/>
    </row>
    <row r="155" spans="1:6">
      <c r="A155" s="69"/>
      <c r="B155" s="70"/>
      <c r="C155" s="51" t="s">
        <v>63</v>
      </c>
      <c r="D155" s="52">
        <v>2.88</v>
      </c>
      <c r="E155" s="53"/>
      <c r="F155" s="53"/>
    </row>
    <row r="156" spans="1:6">
      <c r="A156" s="69"/>
      <c r="B156" s="70"/>
      <c r="C156" s="51" t="s">
        <v>26</v>
      </c>
      <c r="D156" s="52">
        <v>149.52000000000001</v>
      </c>
      <c r="E156" s="53"/>
      <c r="F156" s="53"/>
    </row>
    <row r="157" spans="1:6">
      <c r="A157" s="69"/>
      <c r="B157" s="70"/>
      <c r="C157" s="51" t="s">
        <v>27</v>
      </c>
      <c r="D157" s="52">
        <v>8</v>
      </c>
      <c r="E157" s="53"/>
      <c r="F157" s="53"/>
    </row>
    <row r="158" spans="1:6">
      <c r="A158" s="69"/>
      <c r="B158" s="70"/>
      <c r="C158" s="51" t="s">
        <v>33</v>
      </c>
      <c r="D158" s="52">
        <v>0.96</v>
      </c>
      <c r="E158" s="53"/>
      <c r="F158" s="53"/>
    </row>
    <row r="159" spans="1:6">
      <c r="A159" s="69"/>
      <c r="B159" s="70"/>
      <c r="C159" s="51" t="s">
        <v>112</v>
      </c>
      <c r="D159" s="52">
        <v>56.4</v>
      </c>
      <c r="E159" s="53"/>
      <c r="F159" s="53"/>
    </row>
    <row r="160" spans="1:6">
      <c r="A160" s="69"/>
      <c r="B160" s="70"/>
      <c r="C160" s="51" t="s">
        <v>407</v>
      </c>
      <c r="D160" s="52">
        <v>2.42</v>
      </c>
      <c r="E160" s="53"/>
      <c r="F160" s="53"/>
    </row>
    <row r="161" spans="1:6">
      <c r="A161" s="69"/>
      <c r="B161" s="70"/>
      <c r="C161" s="51" t="s">
        <v>320</v>
      </c>
      <c r="D161" s="52">
        <v>2.98</v>
      </c>
      <c r="E161" s="53"/>
      <c r="F161" s="53"/>
    </row>
    <row r="162" spans="1:6">
      <c r="A162" s="69"/>
      <c r="B162" s="70"/>
      <c r="C162" s="51" t="s">
        <v>412</v>
      </c>
      <c r="D162" s="52">
        <v>10.43</v>
      </c>
      <c r="E162" s="53"/>
      <c r="F162" s="53"/>
    </row>
    <row r="163" spans="1:6">
      <c r="A163" s="69"/>
      <c r="B163" s="70"/>
      <c r="C163" s="51" t="s">
        <v>413</v>
      </c>
      <c r="D163" s="52">
        <v>15.33</v>
      </c>
      <c r="E163" s="53"/>
      <c r="F163" s="53"/>
    </row>
    <row r="164" spans="1:6">
      <c r="A164" s="69"/>
      <c r="B164" s="70"/>
      <c r="C164" s="51" t="s">
        <v>21</v>
      </c>
      <c r="D164" s="52">
        <v>142</v>
      </c>
      <c r="E164" s="53"/>
      <c r="F164" s="53"/>
    </row>
    <row r="165" spans="1:6">
      <c r="A165" s="69"/>
      <c r="B165" s="70"/>
      <c r="C165" s="51" t="s">
        <v>322</v>
      </c>
      <c r="D165" s="52">
        <v>12</v>
      </c>
      <c r="E165" s="53"/>
      <c r="F165" s="53"/>
    </row>
    <row r="166" spans="1:6">
      <c r="A166" s="69"/>
      <c r="B166" s="70"/>
      <c r="C166" s="51" t="s">
        <v>32</v>
      </c>
      <c r="D166" s="52">
        <v>13</v>
      </c>
      <c r="E166" s="53"/>
      <c r="F166" s="53"/>
    </row>
    <row r="167" spans="1:6">
      <c r="A167" s="69"/>
      <c r="B167" s="70"/>
      <c r="C167" s="51" t="s">
        <v>28</v>
      </c>
      <c r="D167" s="52">
        <v>3.15</v>
      </c>
      <c r="E167" s="53"/>
      <c r="F167" s="53"/>
    </row>
    <row r="168" spans="1:6">
      <c r="A168" s="69"/>
      <c r="B168" s="70"/>
      <c r="C168" s="51" t="s">
        <v>131</v>
      </c>
      <c r="D168" s="52">
        <v>4.88</v>
      </c>
      <c r="E168" s="53"/>
      <c r="F168" s="53"/>
    </row>
    <row r="169" spans="1:6">
      <c r="A169" s="69"/>
      <c r="B169" s="70"/>
      <c r="C169" s="51" t="s">
        <v>323</v>
      </c>
      <c r="D169" s="52">
        <v>1.33</v>
      </c>
      <c r="E169" s="53"/>
      <c r="F169" s="53"/>
    </row>
    <row r="170" spans="1:6">
      <c r="A170" s="69"/>
      <c r="B170" s="70"/>
      <c r="C170" s="51" t="s">
        <v>103</v>
      </c>
      <c r="D170" s="52">
        <v>10.26</v>
      </c>
      <c r="E170" s="53"/>
      <c r="F170" s="53"/>
    </row>
    <row r="171" spans="1:6">
      <c r="A171" s="69"/>
      <c r="B171" s="70"/>
      <c r="C171" s="51" t="s">
        <v>201</v>
      </c>
      <c r="D171" s="52">
        <v>64.22</v>
      </c>
      <c r="E171" s="53"/>
      <c r="F171" s="53"/>
    </row>
    <row r="172" spans="1:6" ht="14.25" customHeight="1">
      <c r="A172" s="69" t="s">
        <v>92</v>
      </c>
      <c r="B172" s="70" t="s">
        <v>429</v>
      </c>
      <c r="C172" s="51" t="s">
        <v>62</v>
      </c>
      <c r="D172" s="52">
        <v>3.48</v>
      </c>
      <c r="E172" s="53"/>
      <c r="F172" s="53"/>
    </row>
    <row r="173" spans="1:6">
      <c r="A173" s="69"/>
      <c r="B173" s="70"/>
      <c r="C173" s="51" t="s">
        <v>25</v>
      </c>
      <c r="D173" s="52">
        <v>52.56</v>
      </c>
      <c r="E173" s="53"/>
      <c r="F173" s="53"/>
    </row>
    <row r="174" spans="1:6">
      <c r="A174" s="69"/>
      <c r="B174" s="70"/>
      <c r="C174" s="51" t="s">
        <v>26</v>
      </c>
      <c r="D174" s="52">
        <v>112.08</v>
      </c>
      <c r="E174" s="53"/>
      <c r="F174" s="53"/>
    </row>
    <row r="175" spans="1:6">
      <c r="A175" s="69"/>
      <c r="B175" s="70"/>
      <c r="C175" s="51" t="s">
        <v>27</v>
      </c>
      <c r="D175" s="52">
        <v>52.4</v>
      </c>
      <c r="E175" s="53"/>
      <c r="F175" s="53"/>
    </row>
    <row r="176" spans="1:6">
      <c r="A176" s="69"/>
      <c r="B176" s="70"/>
      <c r="C176" s="51" t="s">
        <v>33</v>
      </c>
      <c r="D176" s="52">
        <v>6.72</v>
      </c>
      <c r="E176" s="53"/>
      <c r="F176" s="53"/>
    </row>
    <row r="177" spans="1:6">
      <c r="A177" s="69"/>
      <c r="B177" s="70"/>
      <c r="C177" s="51" t="s">
        <v>112</v>
      </c>
      <c r="D177" s="52">
        <v>24.24</v>
      </c>
      <c r="E177" s="53"/>
      <c r="F177" s="53"/>
    </row>
    <row r="178" spans="1:6">
      <c r="A178" s="69"/>
      <c r="B178" s="70"/>
      <c r="C178" s="51" t="s">
        <v>21</v>
      </c>
      <c r="D178" s="52">
        <v>390</v>
      </c>
      <c r="E178" s="53"/>
      <c r="F178" s="53"/>
    </row>
    <row r="179" spans="1:6">
      <c r="A179" s="69"/>
      <c r="B179" s="70"/>
      <c r="C179" s="51" t="s">
        <v>322</v>
      </c>
      <c r="D179" s="52">
        <v>65</v>
      </c>
      <c r="E179" s="53"/>
      <c r="F179" s="53"/>
    </row>
    <row r="180" spans="1:6">
      <c r="A180" s="69"/>
      <c r="B180" s="70"/>
      <c r="C180" s="51" t="s">
        <v>32</v>
      </c>
      <c r="D180" s="52">
        <v>13</v>
      </c>
      <c r="E180" s="53"/>
      <c r="F180" s="53"/>
    </row>
    <row r="181" spans="1:6">
      <c r="A181" s="69"/>
      <c r="B181" s="70"/>
      <c r="C181" s="51" t="s">
        <v>28</v>
      </c>
      <c r="D181" s="52">
        <v>19.95</v>
      </c>
      <c r="E181" s="53"/>
      <c r="F181" s="53"/>
    </row>
    <row r="182" spans="1:6">
      <c r="A182" s="69"/>
      <c r="B182" s="70"/>
      <c r="C182" s="51" t="s">
        <v>258</v>
      </c>
      <c r="D182" s="52">
        <v>7.63</v>
      </c>
      <c r="E182" s="53"/>
      <c r="F182" s="53"/>
    </row>
    <row r="183" spans="1:6">
      <c r="A183" s="69"/>
      <c r="B183" s="70"/>
      <c r="C183" s="51" t="s">
        <v>423</v>
      </c>
      <c r="D183" s="52">
        <v>5.26</v>
      </c>
      <c r="E183" s="53"/>
      <c r="F183" s="53"/>
    </row>
    <row r="184" spans="1:6">
      <c r="A184" s="69"/>
      <c r="B184" s="70"/>
      <c r="C184" s="51" t="s">
        <v>201</v>
      </c>
      <c r="D184" s="52">
        <v>26.22</v>
      </c>
      <c r="E184" s="53"/>
      <c r="F184" s="53"/>
    </row>
    <row r="185" spans="1:6">
      <c r="A185" s="69"/>
      <c r="B185" s="70"/>
      <c r="C185" s="51" t="s">
        <v>430</v>
      </c>
      <c r="D185" s="52">
        <v>6.6</v>
      </c>
      <c r="E185" s="53"/>
      <c r="F185" s="53"/>
    </row>
    <row r="186" spans="1:6">
      <c r="A186" s="69"/>
      <c r="B186" s="70"/>
      <c r="C186" s="51" t="s">
        <v>408</v>
      </c>
      <c r="D186" s="52">
        <v>16.55</v>
      </c>
      <c r="E186" s="53"/>
      <c r="F186" s="53"/>
    </row>
    <row r="187" spans="1:6">
      <c r="A187" s="69"/>
      <c r="B187" s="70"/>
      <c r="C187" s="51" t="s">
        <v>420</v>
      </c>
      <c r="D187" s="52">
        <v>1.52</v>
      </c>
      <c r="E187" s="53"/>
      <c r="F187" s="53"/>
    </row>
    <row r="188" spans="1:6">
      <c r="A188" s="69"/>
      <c r="B188" s="70"/>
      <c r="C188" s="51" t="s">
        <v>238</v>
      </c>
      <c r="D188" s="52">
        <v>23.66</v>
      </c>
      <c r="E188" s="53"/>
      <c r="F188" s="53"/>
    </row>
    <row r="189" spans="1:6" ht="17.850000000000001" customHeight="1">
      <c r="A189" s="50" t="s">
        <v>99</v>
      </c>
      <c r="B189" s="67" t="s">
        <v>431</v>
      </c>
      <c r="C189" s="67"/>
      <c r="D189" s="52">
        <v>100</v>
      </c>
      <c r="E189" s="53"/>
      <c r="F189" s="53"/>
    </row>
    <row r="190" spans="1:6" ht="33" customHeight="1">
      <c r="A190" s="50" t="s">
        <v>104</v>
      </c>
      <c r="B190" s="67" t="s">
        <v>432</v>
      </c>
      <c r="C190" s="67"/>
      <c r="D190" s="52">
        <v>300</v>
      </c>
      <c r="E190" s="53"/>
      <c r="F190" s="53"/>
    </row>
    <row r="191" spans="1:6" ht="33" customHeight="1">
      <c r="A191" s="50"/>
      <c r="B191" s="73" t="s">
        <v>433</v>
      </c>
      <c r="C191" s="74"/>
      <c r="D191" s="72">
        <f>SUM(D6:D190)</f>
        <v>9670.4899999999943</v>
      </c>
      <c r="E191" s="50"/>
      <c r="F191" s="72">
        <f>SUM(F6:F190)</f>
        <v>0</v>
      </c>
    </row>
    <row r="192" spans="1:6" ht="33" customHeight="1">
      <c r="A192" s="50" t="s">
        <v>107</v>
      </c>
      <c r="B192" s="68" t="s">
        <v>392</v>
      </c>
      <c r="C192" s="68"/>
      <c r="D192" s="55">
        <v>2186</v>
      </c>
      <c r="E192" s="53"/>
      <c r="F192" s="53"/>
    </row>
    <row r="193" spans="1:6" ht="38.25" customHeight="1">
      <c r="A193" s="75" t="s">
        <v>119</v>
      </c>
      <c r="B193" s="77" t="s">
        <v>394</v>
      </c>
      <c r="C193" s="77"/>
      <c r="D193" s="78">
        <v>174</v>
      </c>
      <c r="E193" s="79"/>
      <c r="F193" s="80"/>
    </row>
    <row r="194" spans="1:6" ht="38.25" customHeight="1">
      <c r="A194" s="81"/>
      <c r="B194" s="82" t="s">
        <v>434</v>
      </c>
      <c r="C194" s="82"/>
      <c r="D194" s="83">
        <f>SUM(D192:D193)</f>
        <v>2360</v>
      </c>
      <c r="E194" s="81"/>
      <c r="F194" s="83">
        <f>SUM(F192:F193)</f>
        <v>0</v>
      </c>
    </row>
    <row r="195" spans="1:6" ht="15" customHeight="1">
      <c r="A195" s="84" t="s">
        <v>435</v>
      </c>
      <c r="B195" s="85"/>
      <c r="C195" s="86"/>
      <c r="D195" s="96">
        <f>D191+D194</f>
        <v>12030.489999999994</v>
      </c>
      <c r="E195" s="97"/>
      <c r="F195" s="98"/>
    </row>
    <row r="196" spans="1:6" ht="59.25" customHeight="1">
      <c r="A196" s="99" t="s">
        <v>436</v>
      </c>
      <c r="B196" s="95"/>
      <c r="C196" s="95"/>
      <c r="D196" s="90">
        <f>F191+F194</f>
        <v>0</v>
      </c>
      <c r="E196" s="91"/>
      <c r="F196" s="92"/>
    </row>
    <row r="197" spans="1:6" ht="34.5" customHeight="1">
      <c r="A197" s="100" t="s">
        <v>437</v>
      </c>
      <c r="B197" s="93"/>
      <c r="C197" s="94"/>
      <c r="D197" s="87"/>
      <c r="E197" s="88"/>
      <c r="F197" s="89"/>
    </row>
    <row r="198" spans="1:6" ht="60.75" customHeight="1">
      <c r="A198" s="100" t="s">
        <v>438</v>
      </c>
      <c r="B198" s="93"/>
      <c r="C198" s="94"/>
      <c r="D198" s="87"/>
      <c r="E198" s="88"/>
      <c r="F198" s="89"/>
    </row>
    <row r="199" spans="1:6" ht="15.75">
      <c r="A199" s="76"/>
      <c r="B199" s="76"/>
      <c r="C199" s="76"/>
      <c r="D199" s="56"/>
    </row>
  </sheetData>
  <mergeCells count="43">
    <mergeCell ref="D195:F195"/>
    <mergeCell ref="D196:F196"/>
    <mergeCell ref="A197:C197"/>
    <mergeCell ref="A198:C198"/>
    <mergeCell ref="D197:F197"/>
    <mergeCell ref="D198:F198"/>
    <mergeCell ref="A1:F1"/>
    <mergeCell ref="A2:F2"/>
    <mergeCell ref="A6:A15"/>
    <mergeCell ref="B6:B15"/>
    <mergeCell ref="A16:A21"/>
    <mergeCell ref="B16:B21"/>
    <mergeCell ref="A22:A43"/>
    <mergeCell ref="B22:B43"/>
    <mergeCell ref="A44:A63"/>
    <mergeCell ref="B44:B63"/>
    <mergeCell ref="A64:A81"/>
    <mergeCell ref="B64:B80"/>
    <mergeCell ref="A82:A89"/>
    <mergeCell ref="B82:B89"/>
    <mergeCell ref="A90:A98"/>
    <mergeCell ref="B90:B98"/>
    <mergeCell ref="A99:A114"/>
    <mergeCell ref="B99:B114"/>
    <mergeCell ref="A115:A127"/>
    <mergeCell ref="B115:B127"/>
    <mergeCell ref="A128:A139"/>
    <mergeCell ref="B128:B139"/>
    <mergeCell ref="A140:A150"/>
    <mergeCell ref="B140:B150"/>
    <mergeCell ref="A151:A171"/>
    <mergeCell ref="B151:B171"/>
    <mergeCell ref="A172:A188"/>
    <mergeCell ref="B172:B188"/>
    <mergeCell ref="B189:C189"/>
    <mergeCell ref="B190:C190"/>
    <mergeCell ref="B192:C192"/>
    <mergeCell ref="B193:C193"/>
    <mergeCell ref="A196:C196"/>
    <mergeCell ref="A199:C199"/>
    <mergeCell ref="B191:C191"/>
    <mergeCell ref="B194:C194"/>
    <mergeCell ref="A195:C195"/>
  </mergeCells>
  <pageMargins left="0.7" right="0.7" top="0.75" bottom="0.75" header="0.51181102362204689" footer="0.51181102362204689"/>
  <pageSetup paperSize="9" scale="93" orientation="portrait" horizontalDpi="300" verticalDpi="300"/>
  <rowBreaks count="3" manualBreakCount="3">
    <brk id="43" max="16383" man="1"/>
    <brk id="98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sqref="A1:C1"/>
    </sheetView>
  </sheetViews>
  <sheetFormatPr defaultColWidth="8.7109375" defaultRowHeight="15"/>
  <cols>
    <col min="1" max="1" width="5.28515625" customWidth="1"/>
    <col min="2" max="2" width="51.28515625" customWidth="1"/>
    <col min="3" max="3" width="23.140625" customWidth="1"/>
    <col min="4" max="4" width="9.140625" customWidth="1"/>
  </cols>
  <sheetData>
    <row r="1" spans="1:3" ht="33.75" customHeight="1">
      <c r="A1" s="119" t="s">
        <v>444</v>
      </c>
      <c r="B1" s="57"/>
      <c r="C1" s="57"/>
    </row>
    <row r="2" spans="1:3">
      <c r="A2" s="1"/>
      <c r="B2" s="1"/>
      <c r="C2" s="1"/>
    </row>
    <row r="3" spans="1:3">
      <c r="A3" s="2" t="s">
        <v>0</v>
      </c>
      <c r="B3" s="2" t="s">
        <v>1</v>
      </c>
      <c r="C3" s="118" t="s">
        <v>443</v>
      </c>
    </row>
    <row r="4" spans="1:3">
      <c r="A4" s="118" t="s">
        <v>2</v>
      </c>
      <c r="B4" s="117" t="s">
        <v>442</v>
      </c>
      <c r="C4" s="3"/>
    </row>
    <row r="5" spans="1:3">
      <c r="A5" s="118" t="s">
        <v>3</v>
      </c>
      <c r="B5" s="117" t="s">
        <v>441</v>
      </c>
      <c r="C5" s="3"/>
    </row>
    <row r="6" spans="1:3" ht="15" customHeight="1">
      <c r="A6" s="120" t="s">
        <v>5</v>
      </c>
      <c r="B6" s="121"/>
      <c r="C6" s="4"/>
    </row>
  </sheetData>
  <mergeCells count="2">
    <mergeCell ref="A1:C1"/>
    <mergeCell ref="A6:B6"/>
  </mergeCells>
  <pageMargins left="0.7" right="0.7" top="0.75" bottom="0.75" header="0.51181102362204689" footer="0.5118110236220468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KO Zadanie 1 Puck</vt:lpstr>
      <vt:lpstr>KO zadanie 2 zamiej. W-wo</vt:lpstr>
      <vt:lpstr>KO zadanie 2 m. Wejherowo</vt:lpstr>
      <vt:lpstr>KO zadanie nr 2 zbiorczy</vt:lpstr>
      <vt:lpstr>'KO Zadanie 1 Puck'!Obszar_wydruku</vt:lpstr>
      <vt:lpstr>'KO zadanie 2 m. Wejherowo'!Obszar_wydruku</vt:lpstr>
      <vt:lpstr>'KO zadanie 2 zamiej. W-wo'!Obszar_wydruku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mceynowa</dc:creator>
  <dc:description/>
  <cp:lastModifiedBy>Krystian Kaleta</cp:lastModifiedBy>
  <cp:revision>5</cp:revision>
  <dcterms:created xsi:type="dcterms:W3CDTF">2017-04-12T11:39:32Z</dcterms:created>
  <dcterms:modified xsi:type="dcterms:W3CDTF">2024-06-18T11:47:57Z</dcterms:modified>
  <dc:language>pl-PL</dc:language>
</cp:coreProperties>
</file>