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ysk A 2023.03.04\A\KOLONOWSKIE\2026\Kolonowskie gaz 2026\Załączniki edytowalne\"/>
    </mc:Choice>
  </mc:AlternateContent>
  <xr:revisionPtr revIDLastSave="0" documentId="13_ncr:1_{ADCBEEAC-749E-4E29-9DBD-21DFA9CAE085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Wykaz ppg - kalkulator " sheetId="2" r:id="rId1"/>
    <sheet name="Ceny" sheetId="3" r:id="rId2"/>
    <sheet name="wykaz ppe " sheetId="4" r:id="rId3"/>
    <sheet name="akcyza" sheetId="6" r:id="rId4"/>
    <sheet name="d.t.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N19" i="2" l="1"/>
  <c r="BD18" i="2"/>
  <c r="BD16" i="2"/>
  <c r="E6" i="3" l="1"/>
  <c r="D6" i="3"/>
  <c r="E5" i="3"/>
  <c r="D5" i="3"/>
  <c r="E4" i="3"/>
  <c r="D4" i="3"/>
  <c r="E3" i="3"/>
  <c r="D3" i="3"/>
  <c r="I9" i="6"/>
  <c r="G9" i="6"/>
  <c r="F9" i="6"/>
  <c r="E9" i="6"/>
  <c r="D9" i="6"/>
  <c r="C9" i="6"/>
  <c r="B9" i="6"/>
  <c r="F8" i="6"/>
  <c r="E8" i="6"/>
  <c r="D8" i="6"/>
  <c r="C8" i="6"/>
  <c r="B8" i="6"/>
  <c r="J7" i="6"/>
  <c r="F7" i="6"/>
  <c r="E7" i="6"/>
  <c r="D7" i="6"/>
  <c r="C7" i="6"/>
  <c r="B7" i="6"/>
  <c r="F6" i="6"/>
  <c r="E6" i="6"/>
  <c r="D6" i="6"/>
  <c r="C6" i="6"/>
  <c r="B6" i="6"/>
  <c r="J5" i="6"/>
  <c r="I5" i="6"/>
  <c r="F5" i="6"/>
  <c r="E5" i="6"/>
  <c r="D5" i="6"/>
  <c r="C5" i="6"/>
  <c r="B5" i="6"/>
  <c r="I4" i="6"/>
  <c r="F4" i="6"/>
  <c r="E4" i="6"/>
  <c r="D4" i="6"/>
  <c r="C4" i="6"/>
  <c r="B4" i="6"/>
  <c r="I3" i="6"/>
  <c r="F3" i="6"/>
  <c r="E3" i="6"/>
  <c r="D3" i="6"/>
  <c r="C3" i="6"/>
  <c r="B3" i="6"/>
  <c r="AS16" i="2"/>
  <c r="AS15" i="2"/>
  <c r="AS14" i="2"/>
  <c r="AT14" i="2" s="1"/>
  <c r="H3" i="6" s="1"/>
  <c r="BR16" i="2"/>
  <c r="BR15" i="2"/>
  <c r="BH20" i="2"/>
  <c r="BH16" i="2"/>
  <c r="BH15" i="2"/>
  <c r="BH14" i="2"/>
  <c r="BN17" i="2"/>
  <c r="BN14" i="2"/>
  <c r="BD20" i="2"/>
  <c r="BC20" i="2"/>
  <c r="BD19" i="2"/>
  <c r="BC19" i="2"/>
  <c r="BC18" i="2"/>
  <c r="BD17" i="2"/>
  <c r="BC17" i="2"/>
  <c r="BC16" i="2"/>
  <c r="BD15" i="2"/>
  <c r="BC15" i="2"/>
  <c r="BD14" i="2"/>
  <c r="BC14" i="2"/>
  <c r="AS19" i="2"/>
  <c r="AS20" i="2"/>
  <c r="AS18" i="2"/>
  <c r="AS17" i="2"/>
  <c r="J9" i="4"/>
  <c r="K7" i="4"/>
  <c r="K5" i="4"/>
  <c r="J5" i="4"/>
  <c r="J4" i="4"/>
  <c r="J3" i="4"/>
  <c r="H9" i="4"/>
  <c r="G9" i="4"/>
  <c r="F9" i="4"/>
  <c r="E9" i="4"/>
  <c r="D9" i="4"/>
  <c r="C9" i="4"/>
  <c r="B9" i="4"/>
  <c r="G8" i="4"/>
  <c r="F8" i="4"/>
  <c r="E8" i="4"/>
  <c r="D8" i="4"/>
  <c r="C8" i="4"/>
  <c r="B8" i="4"/>
  <c r="G7" i="4"/>
  <c r="F7" i="4"/>
  <c r="E7" i="4"/>
  <c r="D7" i="4"/>
  <c r="C7" i="4"/>
  <c r="B7" i="4"/>
  <c r="G6" i="4"/>
  <c r="F6" i="4"/>
  <c r="E6" i="4"/>
  <c r="D6" i="4"/>
  <c r="C6" i="4"/>
  <c r="B6" i="4"/>
  <c r="G5" i="4"/>
  <c r="F5" i="4"/>
  <c r="E5" i="4"/>
  <c r="D5" i="4"/>
  <c r="C5" i="4"/>
  <c r="B5" i="4"/>
  <c r="G4" i="4"/>
  <c r="F4" i="4"/>
  <c r="E4" i="4"/>
  <c r="D4" i="4"/>
  <c r="C4" i="4"/>
  <c r="B4" i="4"/>
  <c r="G3" i="4"/>
  <c r="F3" i="4"/>
  <c r="E3" i="4"/>
  <c r="D3" i="4"/>
  <c r="C3" i="4"/>
  <c r="B3" i="4"/>
  <c r="A3" i="4"/>
  <c r="AU19" i="2" l="1"/>
  <c r="AU18" i="2"/>
  <c r="AU17" i="2"/>
  <c r="BR20" i="2"/>
  <c r="BR18" i="2"/>
  <c r="BR19" i="2"/>
  <c r="BR14" i="2"/>
  <c r="BR17" i="2" s="1"/>
  <c r="BP20" i="2"/>
  <c r="BP16" i="2"/>
  <c r="BP18" i="2" s="1"/>
  <c r="BP15" i="2"/>
  <c r="BP19" i="2" s="1"/>
  <c r="BP14" i="2"/>
  <c r="BP17" i="2" s="1"/>
  <c r="BO17" i="2"/>
  <c r="BN20" i="2"/>
  <c r="BO20" i="2" s="1"/>
  <c r="BN16" i="2"/>
  <c r="BL16" i="2"/>
  <c r="BM16" i="2" s="1"/>
  <c r="BL15" i="2"/>
  <c r="BL19" i="2" s="1"/>
  <c r="BM19" i="2" s="1"/>
  <c r="BN15" i="2"/>
  <c r="BO19" i="2" s="1"/>
  <c r="BL20" i="2"/>
  <c r="BL14" i="2"/>
  <c r="BL17" i="2" s="1"/>
  <c r="BJ20" i="2"/>
  <c r="BJ16" i="2"/>
  <c r="BJ18" i="2" s="1"/>
  <c r="BJ15" i="2"/>
  <c r="BJ19" i="2" s="1"/>
  <c r="BJ14" i="2"/>
  <c r="BJ17" i="2" s="1"/>
  <c r="BH18" i="2"/>
  <c r="BH19" i="2"/>
  <c r="BH17" i="2"/>
  <c r="J6" i="4" l="1"/>
  <c r="I6" i="6"/>
  <c r="J7" i="4"/>
  <c r="I7" i="6"/>
  <c r="J8" i="4"/>
  <c r="I8" i="6"/>
  <c r="BO15" i="2"/>
  <c r="BO16" i="2"/>
  <c r="BN18" i="2"/>
  <c r="BO18" i="2" s="1"/>
  <c r="BL18" i="2"/>
  <c r="BM18" i="2" s="1"/>
  <c r="BO14" i="2"/>
  <c r="BM15" i="2"/>
  <c r="BM17" i="2"/>
  <c r="BM14" i="2"/>
  <c r="BK19" i="2"/>
  <c r="BK20" i="2"/>
  <c r="BI20" i="2"/>
  <c r="BM20" i="2" l="1"/>
  <c r="BI15" i="2"/>
  <c r="BI18" i="2"/>
  <c r="BK18" i="2"/>
  <c r="BK15" i="2"/>
  <c r="BK14" i="2"/>
  <c r="BK16" i="2"/>
  <c r="BI16" i="2"/>
  <c r="BI14" i="2"/>
  <c r="BI19" i="2"/>
  <c r="BK17" i="2" l="1"/>
  <c r="BI17" i="2"/>
  <c r="AT20" i="2" l="1"/>
  <c r="AT19" i="2"/>
  <c r="AT18" i="2"/>
  <c r="H7" i="6" s="1"/>
  <c r="AT17" i="2"/>
  <c r="AT16" i="2"/>
  <c r="AT15" i="2"/>
  <c r="H4" i="6" s="1"/>
  <c r="I9" i="4" l="1"/>
  <c r="H9" i="6"/>
  <c r="I5" i="4"/>
  <c r="D2" i="5" s="1"/>
  <c r="H5" i="6"/>
  <c r="I6" i="4"/>
  <c r="H6" i="6"/>
  <c r="I8" i="4"/>
  <c r="H8" i="6"/>
  <c r="I7" i="4"/>
  <c r="D3" i="5" s="1"/>
  <c r="D4" i="5" s="1"/>
  <c r="BQ18" i="2"/>
  <c r="I4" i="4"/>
  <c r="AT21" i="2"/>
  <c r="AT22" i="2" s="1"/>
  <c r="I3" i="4"/>
  <c r="BS14" i="2"/>
  <c r="BQ14" i="2"/>
  <c r="BQ15" i="2"/>
  <c r="BS15" i="2"/>
  <c r="BS18" i="2"/>
  <c r="BS19" i="2"/>
  <c r="BQ19" i="2"/>
  <c r="BQ16" i="2"/>
  <c r="BS16" i="2"/>
  <c r="BQ20" i="2"/>
  <c r="BS20" i="2"/>
  <c r="BA17" i="2"/>
  <c r="BE17" i="2" s="1"/>
  <c r="BS17" i="2"/>
  <c r="BQ17" i="2"/>
  <c r="BB17" i="2"/>
  <c r="BF17" i="2" s="1"/>
  <c r="BB20" i="2"/>
  <c r="BF20" i="2" s="1"/>
  <c r="BA19" i="2"/>
  <c r="BE19" i="2" s="1"/>
  <c r="BB18" i="2"/>
  <c r="BF18" i="2" s="1"/>
  <c r="BA16" i="2"/>
  <c r="BE16" i="2" s="1"/>
  <c r="BB15" i="2"/>
  <c r="BF15" i="2" s="1"/>
  <c r="BG17" i="2" l="1"/>
  <c r="BT17" i="2" s="1"/>
  <c r="BU17" i="2" s="1"/>
  <c r="BV17" i="2" s="1"/>
  <c r="BA20" i="2"/>
  <c r="BE20" i="2" s="1"/>
  <c r="BG20" i="2" s="1"/>
  <c r="BT20" i="2" s="1"/>
  <c r="BU20" i="2" s="1"/>
  <c r="BV20" i="2" s="1"/>
  <c r="BB16" i="2"/>
  <c r="BF16" i="2" s="1"/>
  <c r="BG16" i="2" s="1"/>
  <c r="BT16" i="2" s="1"/>
  <c r="BU16" i="2" s="1"/>
  <c r="BV16" i="2" s="1"/>
  <c r="BB19" i="2"/>
  <c r="BF19" i="2" s="1"/>
  <c r="BG19" i="2" s="1"/>
  <c r="BT19" i="2" s="1"/>
  <c r="BU19" i="2" s="1"/>
  <c r="BV19" i="2" s="1"/>
  <c r="BA14" i="2"/>
  <c r="BE14" i="2" s="1"/>
  <c r="BA18" i="2"/>
  <c r="BE18" i="2" s="1"/>
  <c r="BG18" i="2" s="1"/>
  <c r="BT18" i="2" s="1"/>
  <c r="BU18" i="2" s="1"/>
  <c r="BV18" i="2" s="1"/>
  <c r="BA15" i="2"/>
  <c r="BE15" i="2" s="1"/>
  <c r="BG15" i="2" s="1"/>
  <c r="BT15" i="2" s="1"/>
  <c r="BU15" i="2" s="1"/>
  <c r="BV15" i="2" s="1"/>
  <c r="BB14" i="2"/>
  <c r="BF14" i="2" s="1"/>
  <c r="BG14" i="2" l="1"/>
  <c r="BT14" i="2" s="1"/>
  <c r="A15" i="2"/>
  <c r="A16" i="2" s="1"/>
  <c r="BU14" i="2" l="1"/>
  <c r="BT21" i="2"/>
  <c r="C6" i="2" s="1"/>
  <c r="C7" i="2" s="1"/>
  <c r="BV14" i="2" l="1"/>
  <c r="BV21" i="2" s="1"/>
  <c r="C9" i="2" s="1"/>
  <c r="BU21" i="2"/>
  <c r="C8" i="2" s="1"/>
</calcChain>
</file>

<file path=xl/sharedStrings.xml><?xml version="1.0" encoding="utf-8"?>
<sst xmlns="http://schemas.openxmlformats.org/spreadsheetml/2006/main" count="374" uniqueCount="143">
  <si>
    <t>Nabywca</t>
  </si>
  <si>
    <t>Kod</t>
  </si>
  <si>
    <t>Poczta</t>
  </si>
  <si>
    <t>Miejscowość</t>
  </si>
  <si>
    <t>Ulica</t>
  </si>
  <si>
    <t>Nr posesji</t>
  </si>
  <si>
    <t>Nr lokalu</t>
  </si>
  <si>
    <t xml:space="preserve">Punkt poboru </t>
  </si>
  <si>
    <t>Grupa taryfowa</t>
  </si>
  <si>
    <t>Moc zamówiona [kWh/h]</t>
  </si>
  <si>
    <t>Szacowane zużycie STYCZEŃ [kWh]</t>
  </si>
  <si>
    <t>Szacowane zużycie        LUTY            [kWh]</t>
  </si>
  <si>
    <t>Szacowane zużycie KWIECIEŃ [kWh]</t>
  </si>
  <si>
    <t>Szacowane zużycie            MAJ           [kWh]</t>
  </si>
  <si>
    <t>Szacowane zużycie CZERWIEC [kWh]</t>
  </si>
  <si>
    <t>Szacowane zużycie          LIPIEC        [kWh]</t>
  </si>
  <si>
    <t>Szacowane zużycie SIERPIEŃ [kWh]</t>
  </si>
  <si>
    <t>Szacowane zużycie WRZESIEŃ [kWh]</t>
  </si>
  <si>
    <t>Szacowane zużycie PAŹDZIERNIK [kWh]</t>
  </si>
  <si>
    <t>Szacowane zużycie LISTOPAD [kWh]</t>
  </si>
  <si>
    <t>Szacowane zużycie GRUDZIEŃ [kWh]</t>
  </si>
  <si>
    <t>Szacowane zużycie MARZEC [kWh]</t>
  </si>
  <si>
    <t xml:space="preserve">Obecny Sprzedawca </t>
  </si>
  <si>
    <t>OSD</t>
  </si>
  <si>
    <t>Termin obowiązywania umowy</t>
  </si>
  <si>
    <t xml:space="preserve">Nr NIP </t>
  </si>
  <si>
    <t>Nr PPG wg OSD</t>
  </si>
  <si>
    <t>zwolniony</t>
  </si>
  <si>
    <t>Lp.</t>
  </si>
  <si>
    <t>Wartość netto</t>
  </si>
  <si>
    <t>Wartość brutto</t>
  </si>
  <si>
    <t>VAT</t>
  </si>
  <si>
    <t>Cena jednostkowa opłaty dystrybucyjnej zmiennej netto [zł/kWh]</t>
  </si>
  <si>
    <t>Cena jednostkowa opłaty dystrybucyjnej stałej netto [zł/mc]</t>
  </si>
  <si>
    <t>Promocja</t>
  </si>
  <si>
    <t>Termin wypowiedzenia</t>
  </si>
  <si>
    <t>Nr gazomierza</t>
  </si>
  <si>
    <t>Szacowane roczne zużycie paliwa gazowego  [kWh]</t>
  </si>
  <si>
    <t>Ilość godzin w okresie trwania umowy [h]</t>
  </si>
  <si>
    <t>nie</t>
  </si>
  <si>
    <t xml:space="preserve">Akcyza </t>
  </si>
  <si>
    <t>Odbiorca/Płatnik/Adresat faktury</t>
  </si>
  <si>
    <t>Odbiorca/Płatnik/Adesat faktury</t>
  </si>
  <si>
    <t xml:space="preserve">Umowa </t>
  </si>
  <si>
    <t>jeden miesiąc</t>
  </si>
  <si>
    <t>Informacje ogólne</t>
  </si>
  <si>
    <t>Dane o ppg</t>
  </si>
  <si>
    <t>Ilość miesięcy  w okresie trwania umowy [rok]</t>
  </si>
  <si>
    <t>Łączna cena netto za realizację przedmiotu zamówienia</t>
  </si>
  <si>
    <t>Łączna cena brutto za realizację przedmiotu zamówienia</t>
  </si>
  <si>
    <t>Udział zużycia w obiekcie niechronionym</t>
  </si>
  <si>
    <t>Udział w obiekcie chronionym</t>
  </si>
  <si>
    <t>Szacowane zużycie paliwa gazowego w okresie trwania umowy w obiekcie niechronionym [kWh}</t>
  </si>
  <si>
    <t>Szacowane zużycie paliwa gazowego w okresie trwania umowy w obiekcie chronionym  [kWh}</t>
  </si>
  <si>
    <t>Cena jednostkowa paliwa netto w obiekcie niechronionym  [zł/kWh]</t>
  </si>
  <si>
    <t>Cena jednostkowa paliwa netto w obiekcie chronionym  [zł/kWh]</t>
  </si>
  <si>
    <t>kompleksowa</t>
  </si>
  <si>
    <t>Szacowane zużycie paliwa gazowego w okresie trwania umowy  [kWh]</t>
  </si>
  <si>
    <t>Szacowane zuzycie 2022 r. na podatawie danych z 2021 r.</t>
  </si>
  <si>
    <t>dla obiektów chronionych  [zł/mc]</t>
  </si>
  <si>
    <t>Cena jednostkowa abonamentu netto dla obiektu chronionego  [zł/mc]</t>
  </si>
  <si>
    <t>Cena jednostkowa abonamentu netto dla obiektu niechronionego  [zł/mc]</t>
  </si>
  <si>
    <t>Wartość abonamentu dla obiektu  niechronionego netto</t>
  </si>
  <si>
    <t>Wartość abonamentu dla obiektu chronionego netto</t>
  </si>
  <si>
    <t>Wartość paliwa gazowego netto w obiektach niechronionych</t>
  </si>
  <si>
    <t>Wartość paliwa gazowego  netto  w obiektach chronionych</t>
  </si>
  <si>
    <t>Wartość paliwa gazowego  netto</t>
  </si>
  <si>
    <t>Cena abonamentu /Grupa taryfowa</t>
  </si>
  <si>
    <t>dla obiektów niechronionych w zł/mc</t>
  </si>
  <si>
    <t>Dla odbiorcy chronionego wg 17.3.6. Dla obszaru taryfowego zabrzańskiego w taryfie 11 PSG</t>
  </si>
  <si>
    <t>Dla odbiorcy niechronionego wg 6.1.6. Dla obszaru taryfowego zabrzańskiego w taryfie 11 PSG</t>
  </si>
  <si>
    <t xml:space="preserve">Cena jednostkowa opłaty dystrybucyjnej stałej netto [zł/mc] w obiekcie niechronionym </t>
  </si>
  <si>
    <t xml:space="preserve">Wartość opłaty dystrybucyjnej stałej w obiekcie niechronionym </t>
  </si>
  <si>
    <t xml:space="preserve">Cena jednostkowa opłaty dystrybucyjnej stałej netto [zł/mc] w obiekcie chronionym </t>
  </si>
  <si>
    <t xml:space="preserve">Wartość opłaty dystrybucyjnej stałej w obiekcie chronionym </t>
  </si>
  <si>
    <t>Cena jednostkowa opłaty dystrybucyjnej zmiennej netto w obiekcie niechronionym[zł/kWh]</t>
  </si>
  <si>
    <t>Wartość opłaty dystrybucyjnej zmiennej w obiekcie niechronionym</t>
  </si>
  <si>
    <t>Wartość opłaty dystrybucyjnej zmiennej w obiekcie chronionym</t>
  </si>
  <si>
    <t>VAT [23 %]</t>
  </si>
  <si>
    <t>Gmina Kolonowskie</t>
  </si>
  <si>
    <t>47-110</t>
  </si>
  <si>
    <t>Kolonowskie</t>
  </si>
  <si>
    <t>Ks. Czerwionki</t>
  </si>
  <si>
    <t>39</t>
  </si>
  <si>
    <t>7561881013</t>
  </si>
  <si>
    <t>PGNiG Obrót Detaliczny sp.z.o.o.</t>
  </si>
  <si>
    <t>Anco sp z oo</t>
  </si>
  <si>
    <t>ENERGA Obrót S.A.</t>
  </si>
  <si>
    <t>G1</t>
  </si>
  <si>
    <t>G2</t>
  </si>
  <si>
    <t>G3</t>
  </si>
  <si>
    <t>W-3.9_ZA</t>
  </si>
  <si>
    <t>0</t>
  </si>
  <si>
    <t>472</t>
  </si>
  <si>
    <t>143</t>
  </si>
  <si>
    <t>G4-00404798</t>
  </si>
  <si>
    <t>G6-00015873</t>
  </si>
  <si>
    <t>G40-05122047</t>
  </si>
  <si>
    <t>G4-00404799</t>
  </si>
  <si>
    <t>G10-37453796</t>
  </si>
  <si>
    <t>G10-36640746</t>
  </si>
  <si>
    <t>8018590365500032347710</t>
  </si>
  <si>
    <t xml:space="preserve">Polska Spółka Gazownictwa </t>
  </si>
  <si>
    <t>W-3.9</t>
  </si>
  <si>
    <t>MCK-S</t>
  </si>
  <si>
    <t>2a</t>
  </si>
  <si>
    <t>Remiza</t>
  </si>
  <si>
    <t>Leśna</t>
  </si>
  <si>
    <t>6b</t>
  </si>
  <si>
    <t>Hala sportowa</t>
  </si>
  <si>
    <t>Szkolna</t>
  </si>
  <si>
    <t>1b</t>
  </si>
  <si>
    <t>Targowisko toaleta</t>
  </si>
  <si>
    <t>Prosta</t>
  </si>
  <si>
    <t>dz.987/4</t>
  </si>
  <si>
    <t>Budynek Urzędu Miasta i Gminy</t>
  </si>
  <si>
    <t>Przedszkole Publiczne nr 1</t>
  </si>
  <si>
    <t>16</t>
  </si>
  <si>
    <t>CAW Spórok</t>
  </si>
  <si>
    <t>47-175</t>
  </si>
  <si>
    <t>Kadłub</t>
  </si>
  <si>
    <t>Spórok</t>
  </si>
  <si>
    <t>Guznera</t>
  </si>
  <si>
    <t>3</t>
  </si>
  <si>
    <t>Nr PPG/licznika wg OSD</t>
  </si>
  <si>
    <t>Adresy poboru Paliwa gazowego</t>
  </si>
  <si>
    <t>Numer ID Miejsca odbioru gazu</t>
  </si>
  <si>
    <t>G4-02602562</t>
  </si>
  <si>
    <t>G6-02557106</t>
  </si>
  <si>
    <t>G4-02602559</t>
  </si>
  <si>
    <t>XC2102328263</t>
  </si>
  <si>
    <t>Cena jednostkowa paliwa gazowego dla obiektów niechronionych [zł/MWh]</t>
  </si>
  <si>
    <t>L.p.</t>
  </si>
  <si>
    <t>Moc Umowna [kWh/h]</t>
  </si>
  <si>
    <t>Zamówienie ilości Paliwa gazowego w okresie obowiązywania Umowy [kWh]</t>
  </si>
  <si>
    <t>Razem ilości umowne:</t>
  </si>
  <si>
    <r>
      <t>Nr ID / rejestratora / przelicznika / gazomierza / identyfikacyjny Obiektu</t>
    </r>
    <r>
      <rPr>
        <b/>
        <vertAlign val="superscript"/>
        <sz val="8"/>
        <color rgb="FF000000"/>
        <rFont val="Arial Narrow"/>
        <family val="2"/>
        <charset val="238"/>
      </rPr>
      <t>[1]</t>
    </r>
  </si>
  <si>
    <t>Cena jednostkowa opłaty dystrybucyjnej zmiennej netto w obiekcie chronionym     [zł/kWh]</t>
  </si>
  <si>
    <t> ≤110</t>
  </si>
  <si>
    <t>Cena jednostkowa paliwa gazowego dla obiektów w grupie taryfowej G1, G2, W-3.9 objętych ochroną [zł/MWh]</t>
  </si>
  <si>
    <t>Cena jednostkowa paliwa gazowego dla  obiektów w grupie taryfowej G3 objętych ochroną [zł/MWh]</t>
  </si>
  <si>
    <r>
      <rPr>
        <b/>
        <u/>
        <sz val="10"/>
        <rFont val="Arial Nova Cond Light"/>
        <family val="2"/>
      </rPr>
      <t>Instrukcja dla Wykonawcy</t>
    </r>
    <r>
      <rPr>
        <b/>
        <sz val="10"/>
        <rFont val="Arial Nova Cond Light"/>
        <family val="2"/>
      </rPr>
      <t>:
W komórkach C4, C5 należy wpisać cenę jednostkową za 1 MWh zachowując format ceny.
W komórkach E4 - H4 należy wpisać cenę abonamentu w zł/mc dla obiektów chronionych.                                                                                                                                                                                                                                   W komórkach E5 - H5 należy wpisać cenę abonamentu w zł/mc dla obiektów niechronionych.</t>
    </r>
  </si>
  <si>
    <t>01.01.2026 godz. 06.00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</si>
</sst>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164" formatCode="#,##0.00&quot; &quot;[$zł-415];[Red]&quot;-&quot;#,##0.00&quot; &quot;[$zł-415]"/>
    <numFmt numFmtId="165" formatCode="0.00000"/>
    <numFmt numFmtId="166" formatCode="_-[$€-2]\ * #,##0.00_-;\-[$€-2]\ * #,##0.00_-;_-[$€-2]\ * &quot;-&quot;??_-;_-@_-"/>
  </numFmts>
  <fonts count="16">
    <font>
      <sz val="11"/>
      <color rgb="FF000000"/>
      <name val="Arial1"/>
      <charset val="238"/>
    </font>
    <font>
      <b/>
      <i/>
      <sz val="16"/>
      <color rgb="FF000000"/>
      <name val="Arial1"/>
      <charset val="238"/>
    </font>
    <font>
      <b/>
      <i/>
      <u/>
      <sz val="11"/>
      <color rgb="FF000000"/>
      <name val="Arial1"/>
      <charset val="238"/>
    </font>
    <font>
      <sz val="11"/>
      <color rgb="FF000000"/>
      <name val="Arial1"/>
      <charset val="238"/>
    </font>
    <font>
      <sz val="11"/>
      <color rgb="FF000000"/>
      <name val="Arial Narrow"/>
      <family val="2"/>
      <charset val="238"/>
    </font>
    <font>
      <sz val="9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b/>
      <vertAlign val="superscript"/>
      <sz val="8"/>
      <color rgb="FF000000"/>
      <name val="Arial Narrow"/>
      <family val="2"/>
      <charset val="238"/>
    </font>
    <font>
      <sz val="8"/>
      <color rgb="FF000000"/>
      <name val="Arial Narrow"/>
      <family val="2"/>
      <charset val="238"/>
    </font>
    <font>
      <sz val="10"/>
      <color rgb="FF000000"/>
      <name val="Arial Nova Cond Light"/>
      <family val="2"/>
    </font>
    <font>
      <sz val="10"/>
      <name val="Arial Nova Cond Light"/>
      <family val="2"/>
    </font>
    <font>
      <b/>
      <sz val="10"/>
      <name val="Arial Nova Cond Light"/>
      <family val="2"/>
    </font>
    <font>
      <sz val="12"/>
      <color rgb="FFFF0000"/>
      <name val="Arial Nova Cond Light"/>
      <family val="2"/>
    </font>
    <font>
      <b/>
      <u/>
      <sz val="10"/>
      <name val="Arial Nova Cond Light"/>
      <family val="2"/>
    </font>
    <font>
      <sz val="10"/>
      <color indexed="8"/>
      <name val="Arial Nova Cond Light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lightGray">
        <fgColor rgb="FF000000"/>
        <bgColor rgb="FF999999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164" fontId="2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92">
    <xf numFmtId="0" fontId="0" fillId="0" borderId="0" xfId="0"/>
    <xf numFmtId="0" fontId="4" fillId="0" borderId="1" xfId="0" applyFont="1" applyBorder="1"/>
    <xf numFmtId="0" fontId="4" fillId="0" borderId="1" xfId="0" applyFont="1" applyBorder="1" applyAlignment="1">
      <alignment horizontal="left" vertical="center" wrapText="1"/>
    </xf>
    <xf numFmtId="0" fontId="4" fillId="9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/>
    </xf>
    <xf numFmtId="0" fontId="5" fillId="0" borderId="0" xfId="0" applyFont="1"/>
    <xf numFmtId="0" fontId="5" fillId="0" borderId="1" xfId="0" applyFont="1" applyBorder="1" applyAlignment="1">
      <alignment wrapText="1"/>
    </xf>
    <xf numFmtId="0" fontId="5" fillId="0" borderId="1" xfId="0" applyFont="1" applyBorder="1"/>
    <xf numFmtId="0" fontId="4" fillId="9" borderId="4" xfId="0" applyFont="1" applyFill="1" applyBorder="1" applyAlignment="1">
      <alignment horizontal="justify" vertical="center"/>
    </xf>
    <xf numFmtId="0" fontId="4" fillId="0" borderId="4" xfId="0" applyFont="1" applyBorder="1" applyAlignment="1">
      <alignment horizontal="left" vertical="center"/>
    </xf>
    <xf numFmtId="0" fontId="4" fillId="9" borderId="3" xfId="0" applyFont="1" applyFill="1" applyBorder="1" applyAlignment="1">
      <alignment horizontal="justify" vertical="center" wrapText="1"/>
    </xf>
    <xf numFmtId="0" fontId="4" fillId="0" borderId="3" xfId="0" applyFont="1" applyBorder="1" applyAlignment="1">
      <alignment horizontal="left" vertical="center"/>
    </xf>
    <xf numFmtId="49" fontId="6" fillId="0" borderId="1" xfId="0" applyNumberFormat="1" applyFont="1" applyBorder="1"/>
    <xf numFmtId="0" fontId="6" fillId="0" borderId="1" xfId="0" applyFont="1" applyBorder="1"/>
    <xf numFmtId="0" fontId="6" fillId="9" borderId="1" xfId="0" applyFont="1" applyFill="1" applyBorder="1" applyAlignment="1">
      <alignment horizontal="justify" vertical="center"/>
    </xf>
    <xf numFmtId="0" fontId="6" fillId="9" borderId="1" xfId="0" applyFont="1" applyFill="1" applyBorder="1" applyAlignment="1">
      <alignment horizontal="justify" vertical="center" wrapText="1"/>
    </xf>
    <xf numFmtId="0" fontId="6" fillId="9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right" vertical="center"/>
    </xf>
    <xf numFmtId="49" fontId="6" fillId="0" borderId="1" xfId="0" applyNumberFormat="1" applyFont="1" applyBorder="1" applyAlignment="1">
      <alignment horizontal="right" vertical="center"/>
    </xf>
    <xf numFmtId="0" fontId="9" fillId="0" borderId="0" xfId="0" applyFont="1"/>
    <xf numFmtId="0" fontId="9" fillId="3" borderId="1" xfId="0" applyFont="1" applyFill="1" applyBorder="1"/>
    <xf numFmtId="0" fontId="9" fillId="3" borderId="1" xfId="0" applyFont="1" applyFill="1" applyBorder="1" applyAlignment="1">
      <alignment horizontal="center" vertical="top" wrapText="1"/>
    </xf>
    <xf numFmtId="49" fontId="9" fillId="0" borderId="1" xfId="0" applyNumberFormat="1" applyFont="1" applyBorder="1"/>
    <xf numFmtId="0" fontId="9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7" fillId="11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1" xfId="0" applyFont="1" applyBorder="1"/>
    <xf numFmtId="44" fontId="12" fillId="0" borderId="1" xfId="5" applyFont="1" applyBorder="1"/>
    <xf numFmtId="166" fontId="12" fillId="0" borderId="1" xfId="5" applyNumberFormat="1" applyFont="1" applyBorder="1"/>
    <xf numFmtId="0" fontId="10" fillId="0" borderId="0" xfId="0" applyFont="1"/>
    <xf numFmtId="44" fontId="10" fillId="6" borderId="1" xfId="5" applyFont="1" applyFill="1" applyBorder="1" applyAlignment="1">
      <alignment horizontal="center" wrapText="1"/>
    </xf>
    <xf numFmtId="44" fontId="10" fillId="0" borderId="1" xfId="5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8" borderId="1" xfId="0" applyFont="1" applyFill="1" applyBorder="1" applyAlignment="1">
      <alignment wrapText="1"/>
    </xf>
    <xf numFmtId="2" fontId="10" fillId="10" borderId="1" xfId="0" applyNumberFormat="1" applyFont="1" applyFill="1" applyBorder="1"/>
    <xf numFmtId="44" fontId="10" fillId="8" borderId="6" xfId="5" applyFont="1" applyFill="1" applyBorder="1" applyAlignment="1">
      <alignment horizontal="center" wrapText="1"/>
    </xf>
    <xf numFmtId="44" fontId="10" fillId="10" borderId="1" xfId="5" applyFont="1" applyFill="1" applyBorder="1"/>
    <xf numFmtId="44" fontId="10" fillId="0" borderId="0" xfId="5" applyFont="1" applyFill="1" applyBorder="1" applyAlignment="1">
      <alignment horizontal="center"/>
    </xf>
    <xf numFmtId="0" fontId="10" fillId="7" borderId="1" xfId="0" applyFont="1" applyFill="1" applyBorder="1" applyAlignment="1">
      <alignment wrapText="1"/>
    </xf>
    <xf numFmtId="2" fontId="10" fillId="4" borderId="1" xfId="0" applyNumberFormat="1" applyFont="1" applyFill="1" applyBorder="1"/>
    <xf numFmtId="44" fontId="10" fillId="7" borderId="1" xfId="5" applyFont="1" applyFill="1" applyBorder="1" applyAlignment="1">
      <alignment horizontal="center" wrapText="1"/>
    </xf>
    <xf numFmtId="44" fontId="10" fillId="0" borderId="0" xfId="5" applyFont="1" applyFill="1" applyBorder="1"/>
    <xf numFmtId="44" fontId="10" fillId="0" borderId="0" xfId="5" applyFont="1" applyFill="1" applyBorder="1" applyAlignment="1">
      <alignment horizontal="center" wrapText="1"/>
    </xf>
    <xf numFmtId="0" fontId="10" fillId="0" borderId="1" xfId="0" applyFont="1" applyBorder="1"/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wrapText="1"/>
    </xf>
    <xf numFmtId="0" fontId="10" fillId="2" borderId="1" xfId="0" applyFont="1" applyFill="1" applyBorder="1"/>
    <xf numFmtId="0" fontId="10" fillId="2" borderId="1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wrapText="1"/>
    </xf>
    <xf numFmtId="0" fontId="10" fillId="4" borderId="1" xfId="0" applyFont="1" applyFill="1" applyBorder="1" applyAlignment="1">
      <alignment wrapText="1"/>
    </xf>
    <xf numFmtId="0" fontId="10" fillId="4" borderId="1" xfId="0" applyFont="1" applyFill="1" applyBorder="1"/>
    <xf numFmtId="0" fontId="10" fillId="3" borderId="1" xfId="0" applyFont="1" applyFill="1" applyBorder="1"/>
    <xf numFmtId="0" fontId="10" fillId="3" borderId="1" xfId="0" applyFont="1" applyFill="1" applyBorder="1" applyAlignment="1">
      <alignment horizontal="center" wrapText="1"/>
    </xf>
    <xf numFmtId="0" fontId="10" fillId="3" borderId="1" xfId="0" applyFont="1" applyFill="1" applyBorder="1" applyAlignment="1">
      <alignment wrapText="1"/>
    </xf>
    <xf numFmtId="0" fontId="10" fillId="3" borderId="1" xfId="0" applyFont="1" applyFill="1" applyBorder="1" applyAlignment="1">
      <alignment horizontal="center" vertical="top" wrapText="1"/>
    </xf>
    <xf numFmtId="0" fontId="11" fillId="3" borderId="1" xfId="0" applyFont="1" applyFill="1" applyBorder="1" applyAlignment="1">
      <alignment horizontal="center" wrapText="1"/>
    </xf>
    <xf numFmtId="0" fontId="15" fillId="0" borderId="1" xfId="0" applyFont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top" wrapText="1"/>
    </xf>
    <xf numFmtId="0" fontId="15" fillId="6" borderId="1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wrapText="1"/>
    </xf>
    <xf numFmtId="0" fontId="10" fillId="6" borderId="1" xfId="0" applyFont="1" applyFill="1" applyBorder="1" applyAlignment="1">
      <alignment horizont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/>
    <xf numFmtId="0" fontId="10" fillId="0" borderId="1" xfId="0" applyFont="1" applyBorder="1" applyAlignment="1">
      <alignment horizontal="center"/>
    </xf>
    <xf numFmtId="0" fontId="10" fillId="5" borderId="1" xfId="0" applyFont="1" applyFill="1" applyBorder="1"/>
    <xf numFmtId="0" fontId="11" fillId="0" borderId="1" xfId="0" applyFont="1" applyBorder="1"/>
    <xf numFmtId="2" fontId="10" fillId="6" borderId="1" xfId="0" applyNumberFormat="1" applyFont="1" applyFill="1" applyBorder="1"/>
    <xf numFmtId="165" fontId="10" fillId="0" borderId="1" xfId="0" applyNumberFormat="1" applyFont="1" applyBorder="1"/>
    <xf numFmtId="44" fontId="11" fillId="0" borderId="1" xfId="5" applyFont="1" applyFill="1" applyBorder="1"/>
    <xf numFmtId="44" fontId="10" fillId="0" borderId="1" xfId="5" applyFont="1" applyBorder="1"/>
    <xf numFmtId="44" fontId="10" fillId="0" borderId="1" xfId="5" applyFont="1" applyFill="1" applyBorder="1"/>
    <xf numFmtId="44" fontId="10" fillId="0" borderId="1" xfId="0" applyNumberFormat="1" applyFont="1" applyBorder="1"/>
    <xf numFmtId="2" fontId="10" fillId="0" borderId="1" xfId="0" applyNumberFormat="1" applyFont="1" applyBorder="1"/>
    <xf numFmtId="44" fontId="10" fillId="0" borderId="0" xfId="0" applyNumberFormat="1" applyFont="1"/>
    <xf numFmtId="17" fontId="10" fillId="0" borderId="0" xfId="0" applyNumberFormat="1" applyFont="1"/>
    <xf numFmtId="0" fontId="13" fillId="0" borderId="4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2" fillId="5" borderId="2" xfId="0" applyFont="1" applyFill="1" applyBorder="1" applyAlignment="1">
      <alignment horizontal="center" vertical="center" wrapText="1"/>
    </xf>
    <xf numFmtId="0" fontId="12" fillId="5" borderId="0" xfId="0" applyFont="1" applyFill="1" applyAlignment="1">
      <alignment horizontal="center" vertical="center" wrapText="1"/>
    </xf>
    <xf numFmtId="0" fontId="10" fillId="7" borderId="1" xfId="0" applyFont="1" applyFill="1" applyBorder="1" applyAlignment="1">
      <alignment horizontal="center"/>
    </xf>
    <xf numFmtId="0" fontId="10" fillId="6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9" fillId="11" borderId="1" xfId="0" applyFont="1" applyFill="1" applyBorder="1" applyAlignment="1">
      <alignment horizontal="center" vertical="center" wrapText="1"/>
    </xf>
  </cellXfs>
  <cellStyles count="7">
    <cellStyle name="Heading" xfId="1" xr:uid="{00000000-0005-0000-0000-000000000000}"/>
    <cellStyle name="Heading1" xfId="2" xr:uid="{00000000-0005-0000-0000-000001000000}"/>
    <cellStyle name="Normalny" xfId="0" builtinId="0" customBuiltin="1"/>
    <cellStyle name="Result" xfId="3" xr:uid="{00000000-0005-0000-0000-000003000000}"/>
    <cellStyle name="Result2" xfId="4" xr:uid="{00000000-0005-0000-0000-000004000000}"/>
    <cellStyle name="Walutowy" xfId="5" builtinId="4"/>
    <cellStyle name="Walutowy 2" xfId="6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2:BV28"/>
  <sheetViews>
    <sheetView tabSelected="1" topLeftCell="P10" zoomScale="70" zoomScaleNormal="70" workbookViewId="0">
      <selection activeCell="B4" sqref="B4"/>
    </sheetView>
  </sheetViews>
  <sheetFormatPr defaultColWidth="9" defaultRowHeight="13"/>
  <cols>
    <col min="1" max="1" width="3" style="33" customWidth="1"/>
    <col min="2" max="2" width="50.25" style="33" customWidth="1"/>
    <col min="3" max="3" width="12.83203125" style="33" customWidth="1"/>
    <col min="4" max="4" width="12.33203125" style="33" customWidth="1"/>
    <col min="5" max="5" width="10.9140625" style="33" customWidth="1"/>
    <col min="6" max="6" width="12.58203125" style="33" customWidth="1"/>
    <col min="7" max="7" width="10.75" style="36" customWidth="1"/>
    <col min="8" max="8" width="9.08203125" style="33" customWidth="1"/>
    <col min="9" max="9" width="18.25" style="33" customWidth="1"/>
    <col min="10" max="10" width="23.5" style="33" customWidth="1"/>
    <col min="11" max="13" width="9" style="33"/>
    <col min="14" max="14" width="12.25" style="33" customWidth="1"/>
    <col min="15" max="15" width="5.25" style="36" customWidth="1"/>
    <col min="16" max="16" width="4.58203125" style="33" customWidth="1"/>
    <col min="17" max="17" width="33.75" style="33" customWidth="1"/>
    <col min="18" max="18" width="21.33203125" style="33" customWidth="1"/>
    <col min="19" max="20" width="7.83203125" style="33" customWidth="1"/>
    <col min="21" max="21" width="15.75" style="33" customWidth="1"/>
    <col min="22" max="23" width="11" style="33" customWidth="1"/>
    <col min="24" max="24" width="22.58203125" style="33" customWidth="1"/>
    <col min="25" max="25" width="6" style="33" customWidth="1"/>
    <col min="26" max="27" width="9" style="33"/>
    <col min="28" max="28" width="12.58203125" style="33" customWidth="1"/>
    <col min="29" max="29" width="5.33203125" style="36" customWidth="1"/>
    <col min="30" max="30" width="5.75" style="33" customWidth="1"/>
    <col min="31" max="31" width="23.75" style="33" customWidth="1"/>
    <col min="32" max="32" width="14.08203125" style="33" customWidth="1"/>
    <col min="33" max="41" width="9" style="33"/>
    <col min="42" max="42" width="11" style="33" customWidth="1"/>
    <col min="43" max="46" width="9" style="33"/>
    <col min="47" max="47" width="7.58203125" style="33" customWidth="1"/>
    <col min="48" max="50" width="9" style="33"/>
    <col min="51" max="51" width="12.33203125" style="33" customWidth="1"/>
    <col min="52" max="52" width="12.5" style="33" customWidth="1"/>
    <col min="53" max="54" width="9" style="33"/>
    <col min="55" max="55" width="12.08203125" style="33" customWidth="1"/>
    <col min="56" max="56" width="11.75" style="33" customWidth="1"/>
    <col min="57" max="57" width="12.25" style="33" customWidth="1"/>
    <col min="58" max="58" width="12.5" style="33" customWidth="1"/>
    <col min="59" max="59" width="13.83203125" style="33" customWidth="1"/>
    <col min="60" max="60" width="12.75" style="33" customWidth="1"/>
    <col min="61" max="61" width="12" style="33" customWidth="1"/>
    <col min="62" max="62" width="12.83203125" style="33" customWidth="1"/>
    <col min="63" max="63" width="13.5" style="33" customWidth="1"/>
    <col min="64" max="64" width="16.4140625" style="33" customWidth="1"/>
    <col min="65" max="65" width="19.08203125" style="33" customWidth="1"/>
    <col min="66" max="66" width="12.08203125" style="33" customWidth="1"/>
    <col min="67" max="67" width="11.33203125" style="33" customWidth="1"/>
    <col min="68" max="68" width="14.08203125" style="33" customWidth="1"/>
    <col min="69" max="69" width="12.58203125" style="33" customWidth="1"/>
    <col min="70" max="70" width="12.5" style="33" customWidth="1"/>
    <col min="71" max="71" width="10.75" style="33" customWidth="1"/>
    <col min="72" max="72" width="13.4140625" style="33" customWidth="1"/>
    <col min="73" max="73" width="11.4140625" style="33" customWidth="1"/>
    <col min="74" max="74" width="12" style="33" customWidth="1"/>
    <col min="75" max="16384" width="9" style="33"/>
  </cols>
  <sheetData>
    <row r="2" spans="1:74" ht="26">
      <c r="B2" s="80" t="s">
        <v>81</v>
      </c>
      <c r="C2" s="81"/>
      <c r="D2" s="34" t="s">
        <v>67</v>
      </c>
      <c r="E2" s="35" t="s">
        <v>88</v>
      </c>
      <c r="F2" s="35" t="s">
        <v>89</v>
      </c>
      <c r="G2" s="35" t="s">
        <v>90</v>
      </c>
      <c r="H2" s="35" t="s">
        <v>103</v>
      </c>
    </row>
    <row r="3" spans="1:74" ht="36" customHeight="1">
      <c r="B3" s="37" t="s">
        <v>131</v>
      </c>
      <c r="C3" s="38"/>
      <c r="D3" s="39" t="s">
        <v>59</v>
      </c>
      <c r="E3" s="40"/>
      <c r="F3" s="40"/>
      <c r="G3" s="40"/>
      <c r="H3" s="40"/>
      <c r="I3" s="41"/>
      <c r="J3" s="41"/>
      <c r="K3" s="41"/>
      <c r="L3" s="41"/>
      <c r="M3" s="41"/>
      <c r="N3" s="41"/>
    </row>
    <row r="4" spans="1:74" ht="40.5" customHeight="1">
      <c r="B4" s="42" t="s">
        <v>139</v>
      </c>
      <c r="C4" s="43"/>
      <c r="D4" s="44" t="s">
        <v>68</v>
      </c>
      <c r="E4" s="40"/>
      <c r="F4" s="40"/>
      <c r="G4" s="40"/>
      <c r="H4" s="40"/>
      <c r="I4" s="45"/>
    </row>
    <row r="5" spans="1:74" ht="40.5" customHeight="1">
      <c r="B5" s="42" t="s">
        <v>140</v>
      </c>
      <c r="C5" s="43"/>
      <c r="D5" s="46"/>
      <c r="E5" s="45"/>
      <c r="F5" s="45"/>
      <c r="G5" s="45"/>
      <c r="H5" s="45"/>
      <c r="I5" s="45"/>
    </row>
    <row r="6" spans="1:74">
      <c r="B6" s="30" t="s">
        <v>48</v>
      </c>
      <c r="C6" s="31">
        <f>BT21</f>
        <v>98193.014859999996</v>
      </c>
      <c r="D6" s="29">
        <v>4.6371000000000002</v>
      </c>
      <c r="G6" s="33"/>
    </row>
    <row r="7" spans="1:74">
      <c r="B7" s="30" t="s">
        <v>48</v>
      </c>
      <c r="C7" s="32">
        <f>C6/D6</f>
        <v>21175.522386836597</v>
      </c>
      <c r="D7" s="29"/>
      <c r="G7" s="33"/>
    </row>
    <row r="8" spans="1:74">
      <c r="B8" s="30" t="s">
        <v>31</v>
      </c>
      <c r="C8" s="31">
        <f>BU21</f>
        <v>22584.393417800002</v>
      </c>
      <c r="D8" s="29"/>
      <c r="G8" s="33"/>
    </row>
    <row r="9" spans="1:74">
      <c r="B9" s="30" t="s">
        <v>49</v>
      </c>
      <c r="C9" s="31">
        <f>BV21</f>
        <v>120777.40827779999</v>
      </c>
      <c r="D9" s="29"/>
      <c r="G9" s="33"/>
    </row>
    <row r="10" spans="1:74" ht="78" customHeight="1">
      <c r="B10" s="85" t="s">
        <v>141</v>
      </c>
      <c r="C10" s="86"/>
      <c r="D10" s="86"/>
      <c r="E10" s="86"/>
      <c r="F10" s="86"/>
      <c r="G10" s="86"/>
      <c r="H10" s="86"/>
      <c r="I10" s="86"/>
    </row>
    <row r="12" spans="1:74">
      <c r="A12" s="47"/>
      <c r="B12" s="88" t="s">
        <v>0</v>
      </c>
      <c r="C12" s="88"/>
      <c r="D12" s="88"/>
      <c r="E12" s="88"/>
      <c r="F12" s="88"/>
      <c r="G12" s="88"/>
      <c r="H12" s="88"/>
      <c r="I12" s="88"/>
      <c r="J12" s="87" t="s">
        <v>42</v>
      </c>
      <c r="K12" s="87"/>
      <c r="L12" s="87"/>
      <c r="M12" s="87"/>
      <c r="N12" s="87"/>
      <c r="O12" s="87"/>
      <c r="P12" s="87"/>
      <c r="Q12" s="88" t="s">
        <v>45</v>
      </c>
      <c r="R12" s="88"/>
      <c r="S12" s="88"/>
      <c r="T12" s="88"/>
      <c r="U12" s="88"/>
      <c r="V12" s="88"/>
      <c r="W12" s="88"/>
      <c r="X12" s="87" t="s">
        <v>46</v>
      </c>
      <c r="Y12" s="87"/>
      <c r="Z12" s="87"/>
      <c r="AA12" s="87"/>
      <c r="AB12" s="87"/>
      <c r="AC12" s="87"/>
      <c r="AD12" s="87"/>
      <c r="AE12" s="87"/>
      <c r="AF12" s="87"/>
      <c r="AG12" s="87" t="s">
        <v>58</v>
      </c>
      <c r="AH12" s="87"/>
      <c r="AI12" s="87"/>
      <c r="AJ12" s="87"/>
      <c r="AK12" s="87"/>
      <c r="AL12" s="87"/>
      <c r="AM12" s="87"/>
      <c r="AN12" s="87"/>
      <c r="AO12" s="87"/>
      <c r="AP12" s="87"/>
      <c r="AQ12" s="87"/>
      <c r="AR12" s="87"/>
      <c r="AS12" s="82"/>
      <c r="AT12" s="83"/>
      <c r="AU12" s="83"/>
      <c r="AV12" s="83"/>
      <c r="AW12" s="83"/>
      <c r="AX12" s="83"/>
      <c r="AY12" s="83"/>
      <c r="AZ12" s="83"/>
      <c r="BA12" s="83"/>
      <c r="BB12" s="83"/>
      <c r="BC12" s="83"/>
      <c r="BD12" s="83"/>
      <c r="BE12" s="83"/>
      <c r="BF12" s="83"/>
      <c r="BG12" s="83"/>
      <c r="BH12" s="83"/>
      <c r="BI12" s="83"/>
      <c r="BJ12" s="83"/>
      <c r="BK12" s="83"/>
      <c r="BL12" s="83"/>
      <c r="BM12" s="83"/>
      <c r="BN12" s="83"/>
      <c r="BO12" s="83"/>
      <c r="BP12" s="83"/>
      <c r="BQ12" s="83"/>
      <c r="BR12" s="84"/>
    </row>
    <row r="13" spans="1:74" ht="130">
      <c r="A13" s="47" t="s">
        <v>28</v>
      </c>
      <c r="B13" s="47" t="s">
        <v>0</v>
      </c>
      <c r="C13" s="47" t="s">
        <v>1</v>
      </c>
      <c r="D13" s="47" t="s">
        <v>2</v>
      </c>
      <c r="E13" s="47" t="s">
        <v>3</v>
      </c>
      <c r="F13" s="47" t="s">
        <v>4</v>
      </c>
      <c r="G13" s="48" t="s">
        <v>5</v>
      </c>
      <c r="H13" s="49" t="s">
        <v>6</v>
      </c>
      <c r="I13" s="49" t="s">
        <v>25</v>
      </c>
      <c r="J13" s="50" t="s">
        <v>41</v>
      </c>
      <c r="K13" s="50" t="s">
        <v>1</v>
      </c>
      <c r="L13" s="50" t="s">
        <v>2</v>
      </c>
      <c r="M13" s="50" t="s">
        <v>3</v>
      </c>
      <c r="N13" s="50" t="s">
        <v>4</v>
      </c>
      <c r="O13" s="51" t="s">
        <v>5</v>
      </c>
      <c r="P13" s="52" t="s">
        <v>6</v>
      </c>
      <c r="Q13" s="53" t="s">
        <v>22</v>
      </c>
      <c r="R13" s="54" t="s">
        <v>23</v>
      </c>
      <c r="S13" s="54" t="s">
        <v>40</v>
      </c>
      <c r="T13" s="54" t="s">
        <v>43</v>
      </c>
      <c r="U13" s="53" t="s">
        <v>24</v>
      </c>
      <c r="V13" s="53" t="s">
        <v>34</v>
      </c>
      <c r="W13" s="53" t="s">
        <v>35</v>
      </c>
      <c r="X13" s="55" t="s">
        <v>7</v>
      </c>
      <c r="Y13" s="55" t="s">
        <v>1</v>
      </c>
      <c r="Z13" s="55" t="s">
        <v>2</v>
      </c>
      <c r="AA13" s="55" t="s">
        <v>3</v>
      </c>
      <c r="AB13" s="55" t="s">
        <v>4</v>
      </c>
      <c r="AC13" s="56" t="s">
        <v>5</v>
      </c>
      <c r="AD13" s="57" t="s">
        <v>6</v>
      </c>
      <c r="AE13" s="55" t="s">
        <v>26</v>
      </c>
      <c r="AF13" s="55" t="s">
        <v>36</v>
      </c>
      <c r="AG13" s="58" t="s">
        <v>10</v>
      </c>
      <c r="AH13" s="58" t="s">
        <v>11</v>
      </c>
      <c r="AI13" s="58" t="s">
        <v>21</v>
      </c>
      <c r="AJ13" s="58" t="s">
        <v>12</v>
      </c>
      <c r="AK13" s="58" t="s">
        <v>13</v>
      </c>
      <c r="AL13" s="58" t="s">
        <v>14</v>
      </c>
      <c r="AM13" s="58" t="s">
        <v>15</v>
      </c>
      <c r="AN13" s="58" t="s">
        <v>16</v>
      </c>
      <c r="AO13" s="58" t="s">
        <v>17</v>
      </c>
      <c r="AP13" s="58" t="s">
        <v>18</v>
      </c>
      <c r="AQ13" s="58" t="s">
        <v>19</v>
      </c>
      <c r="AR13" s="58" t="s">
        <v>20</v>
      </c>
      <c r="AS13" s="58" t="s">
        <v>37</v>
      </c>
      <c r="AT13" s="58" t="s">
        <v>57</v>
      </c>
      <c r="AU13" s="57" t="s">
        <v>8</v>
      </c>
      <c r="AV13" s="59" t="s">
        <v>9</v>
      </c>
      <c r="AW13" s="60" t="s">
        <v>38</v>
      </c>
      <c r="AX13" s="60" t="s">
        <v>47</v>
      </c>
      <c r="AY13" s="60" t="s">
        <v>50</v>
      </c>
      <c r="AZ13" s="60" t="s">
        <v>51</v>
      </c>
      <c r="BA13" s="61" t="s">
        <v>52</v>
      </c>
      <c r="BB13" s="61" t="s">
        <v>53</v>
      </c>
      <c r="BC13" s="60" t="s">
        <v>54</v>
      </c>
      <c r="BD13" s="60" t="s">
        <v>55</v>
      </c>
      <c r="BE13" s="62" t="s">
        <v>64</v>
      </c>
      <c r="BF13" s="62" t="s">
        <v>65</v>
      </c>
      <c r="BG13" s="62" t="s">
        <v>66</v>
      </c>
      <c r="BH13" s="60" t="s">
        <v>61</v>
      </c>
      <c r="BI13" s="62" t="s">
        <v>62</v>
      </c>
      <c r="BJ13" s="60" t="s">
        <v>60</v>
      </c>
      <c r="BK13" s="62" t="s">
        <v>63</v>
      </c>
      <c r="BL13" s="60" t="s">
        <v>71</v>
      </c>
      <c r="BM13" s="63" t="s">
        <v>72</v>
      </c>
      <c r="BN13" s="60" t="s">
        <v>73</v>
      </c>
      <c r="BO13" s="63" t="s">
        <v>74</v>
      </c>
      <c r="BP13" s="60" t="s">
        <v>75</v>
      </c>
      <c r="BQ13" s="63" t="s">
        <v>76</v>
      </c>
      <c r="BR13" s="60" t="s">
        <v>137</v>
      </c>
      <c r="BS13" s="64" t="s">
        <v>77</v>
      </c>
      <c r="BT13" s="60" t="s">
        <v>29</v>
      </c>
      <c r="BU13" s="65" t="s">
        <v>78</v>
      </c>
      <c r="BV13" s="66" t="s">
        <v>30</v>
      </c>
    </row>
    <row r="14" spans="1:74" ht="13.5" customHeight="1">
      <c r="A14" s="47">
        <v>1</v>
      </c>
      <c r="B14" s="47" t="s">
        <v>79</v>
      </c>
      <c r="C14" s="67" t="s">
        <v>80</v>
      </c>
      <c r="D14" s="47" t="s">
        <v>81</v>
      </c>
      <c r="E14" s="47" t="s">
        <v>81</v>
      </c>
      <c r="F14" s="47" t="s">
        <v>82</v>
      </c>
      <c r="G14" s="67" t="s">
        <v>83</v>
      </c>
      <c r="H14" s="47"/>
      <c r="I14" s="67" t="s">
        <v>84</v>
      </c>
      <c r="J14" s="47" t="s">
        <v>79</v>
      </c>
      <c r="K14" s="67" t="s">
        <v>80</v>
      </c>
      <c r="L14" s="47" t="s">
        <v>81</v>
      </c>
      <c r="M14" s="47" t="s">
        <v>81</v>
      </c>
      <c r="N14" s="47" t="s">
        <v>82</v>
      </c>
      <c r="O14" s="67" t="s">
        <v>83</v>
      </c>
      <c r="P14" s="47"/>
      <c r="Q14" s="47" t="s">
        <v>85</v>
      </c>
      <c r="R14" s="67" t="s">
        <v>86</v>
      </c>
      <c r="S14" s="47" t="s">
        <v>27</v>
      </c>
      <c r="T14" s="47" t="s">
        <v>56</v>
      </c>
      <c r="U14" s="47" t="s">
        <v>142</v>
      </c>
      <c r="V14" s="47" t="s">
        <v>39</v>
      </c>
      <c r="W14" s="47" t="s">
        <v>44</v>
      </c>
      <c r="X14" s="47" t="s">
        <v>104</v>
      </c>
      <c r="Y14" s="47" t="s">
        <v>80</v>
      </c>
      <c r="Z14" s="47" t="s">
        <v>81</v>
      </c>
      <c r="AA14" s="47" t="s">
        <v>81</v>
      </c>
      <c r="AB14" s="47" t="s">
        <v>82</v>
      </c>
      <c r="AC14" s="68" t="s">
        <v>105</v>
      </c>
      <c r="AD14" s="47"/>
      <c r="AE14" s="67" t="s">
        <v>127</v>
      </c>
      <c r="AF14" s="67"/>
      <c r="AG14" s="47">
        <v>8603</v>
      </c>
      <c r="AH14" s="47">
        <v>4162</v>
      </c>
      <c r="AI14" s="47">
        <v>6380</v>
      </c>
      <c r="AJ14" s="47">
        <v>5230</v>
      </c>
      <c r="AK14" s="47">
        <v>46</v>
      </c>
      <c r="AL14" s="47">
        <v>0</v>
      </c>
      <c r="AM14" s="47">
        <v>0</v>
      </c>
      <c r="AN14" s="47">
        <v>0</v>
      </c>
      <c r="AO14" s="47">
        <v>0</v>
      </c>
      <c r="AP14" s="47">
        <v>34</v>
      </c>
      <c r="AQ14" s="47">
        <v>12820</v>
      </c>
      <c r="AR14" s="47">
        <v>4765</v>
      </c>
      <c r="AS14" s="47">
        <f>SUM(AG14:AR14)</f>
        <v>42040</v>
      </c>
      <c r="AT14" s="47">
        <f>AS14</f>
        <v>42040</v>
      </c>
      <c r="AU14" s="69" t="s">
        <v>88</v>
      </c>
      <c r="AV14" s="47" t="s">
        <v>92</v>
      </c>
      <c r="AW14" s="70">
        <v>8760</v>
      </c>
      <c r="AX14" s="47">
        <v>12</v>
      </c>
      <c r="AY14" s="71">
        <v>0</v>
      </c>
      <c r="AZ14" s="71">
        <v>100</v>
      </c>
      <c r="BA14" s="47">
        <f>AY14*AT14/100</f>
        <v>0</v>
      </c>
      <c r="BB14" s="47">
        <f>AT14*AZ14/100</f>
        <v>42040</v>
      </c>
      <c r="BC14" s="72">
        <f t="shared" ref="BC14:BC20" si="0">C$3/1000</f>
        <v>0</v>
      </c>
      <c r="BD14" s="72">
        <f t="shared" ref="BD14:BD20" si="1">C$4/1000</f>
        <v>0</v>
      </c>
      <c r="BE14" s="73">
        <f>BA14*BC14</f>
        <v>0</v>
      </c>
      <c r="BF14" s="73">
        <f>BB14*BD14</f>
        <v>0</v>
      </c>
      <c r="BG14" s="73">
        <f>SUM(BE14:BF14)</f>
        <v>0</v>
      </c>
      <c r="BH14" s="74">
        <f>E3</f>
        <v>0</v>
      </c>
      <c r="BI14" s="75">
        <f>BH14*AX14*AY14/100</f>
        <v>0</v>
      </c>
      <c r="BJ14" s="74">
        <f>E4</f>
        <v>0</v>
      </c>
      <c r="BK14" s="75">
        <f>BJ14*AX14*AZ14/100</f>
        <v>0</v>
      </c>
      <c r="BL14" s="47">
        <f>Ceny!D3</f>
        <v>12.37</v>
      </c>
      <c r="BM14" s="75">
        <f>BL14*AX14*AY14/100</f>
        <v>0</v>
      </c>
      <c r="BN14" s="47">
        <f>Ceny!$B3</f>
        <v>12.37</v>
      </c>
      <c r="BO14" s="75">
        <f>BN14*AX14*AZ14/100</f>
        <v>148.44</v>
      </c>
      <c r="BP14" s="47">
        <f>Ceny!E3</f>
        <v>7.6009999999999994E-2</v>
      </c>
      <c r="BQ14" s="75">
        <f>BP14*AT14*AY14/100</f>
        <v>0</v>
      </c>
      <c r="BR14" s="47">
        <f>Ceny!C3</f>
        <v>7.6009999999999994E-2</v>
      </c>
      <c r="BS14" s="75">
        <f>BR14*AT14*AZ14/100</f>
        <v>3195.4603999999999</v>
      </c>
      <c r="BT14" s="76">
        <f>BG14+BI14+BK14+BM14+BQ14+BS14+BO14</f>
        <v>3343.9004</v>
      </c>
      <c r="BU14" s="76">
        <f>BT14*0.23</f>
        <v>769.09709199999998</v>
      </c>
      <c r="BV14" s="76">
        <f>BU14+BT14</f>
        <v>4112.9974920000004</v>
      </c>
    </row>
    <row r="15" spans="1:74" ht="13.5" customHeight="1">
      <c r="A15" s="47">
        <f>A14+1</f>
        <v>2</v>
      </c>
      <c r="B15" s="47" t="s">
        <v>79</v>
      </c>
      <c r="C15" s="67" t="s">
        <v>80</v>
      </c>
      <c r="D15" s="47" t="s">
        <v>81</v>
      </c>
      <c r="E15" s="47" t="s">
        <v>81</v>
      </c>
      <c r="F15" s="47" t="s">
        <v>82</v>
      </c>
      <c r="G15" s="67" t="s">
        <v>83</v>
      </c>
      <c r="H15" s="47"/>
      <c r="I15" s="67" t="s">
        <v>84</v>
      </c>
      <c r="J15" s="47" t="s">
        <v>79</v>
      </c>
      <c r="K15" s="67" t="s">
        <v>80</v>
      </c>
      <c r="L15" s="47" t="s">
        <v>81</v>
      </c>
      <c r="M15" s="47" t="s">
        <v>81</v>
      </c>
      <c r="N15" s="47" t="s">
        <v>82</v>
      </c>
      <c r="O15" s="67" t="s">
        <v>83</v>
      </c>
      <c r="P15" s="47"/>
      <c r="Q15" s="47" t="s">
        <v>85</v>
      </c>
      <c r="R15" s="67" t="s">
        <v>86</v>
      </c>
      <c r="S15" s="47" t="s">
        <v>27</v>
      </c>
      <c r="T15" s="47" t="s">
        <v>56</v>
      </c>
      <c r="U15" s="47" t="s">
        <v>142</v>
      </c>
      <c r="V15" s="47" t="s">
        <v>39</v>
      </c>
      <c r="W15" s="47" t="s">
        <v>44</v>
      </c>
      <c r="X15" s="47" t="s">
        <v>106</v>
      </c>
      <c r="Y15" s="47" t="s">
        <v>80</v>
      </c>
      <c r="Z15" s="47" t="s">
        <v>81</v>
      </c>
      <c r="AA15" s="47" t="s">
        <v>81</v>
      </c>
      <c r="AB15" s="47" t="s">
        <v>107</v>
      </c>
      <c r="AC15" s="68" t="s">
        <v>108</v>
      </c>
      <c r="AD15" s="47"/>
      <c r="AE15" s="67" t="s">
        <v>128</v>
      </c>
      <c r="AF15" s="67"/>
      <c r="AG15" s="47">
        <v>14538</v>
      </c>
      <c r="AH15" s="47">
        <v>6304</v>
      </c>
      <c r="AI15" s="47">
        <v>5491</v>
      </c>
      <c r="AJ15" s="47">
        <v>1915</v>
      </c>
      <c r="AK15" s="47">
        <v>848</v>
      </c>
      <c r="AL15" s="47">
        <v>0</v>
      </c>
      <c r="AM15" s="47">
        <v>0</v>
      </c>
      <c r="AN15" s="47">
        <v>23</v>
      </c>
      <c r="AO15" s="47">
        <v>176</v>
      </c>
      <c r="AP15" s="47">
        <v>2951</v>
      </c>
      <c r="AQ15" s="47">
        <v>5154</v>
      </c>
      <c r="AR15" s="47">
        <v>4725</v>
      </c>
      <c r="AS15" s="47">
        <f>SUM(AG15:AR15)</f>
        <v>42125</v>
      </c>
      <c r="AT15" s="47">
        <f t="shared" ref="AT15:AT20" si="2">AS15</f>
        <v>42125</v>
      </c>
      <c r="AU15" s="69" t="s">
        <v>89</v>
      </c>
      <c r="AV15" s="47" t="s">
        <v>92</v>
      </c>
      <c r="AW15" s="70">
        <v>8760</v>
      </c>
      <c r="AX15" s="47">
        <v>12</v>
      </c>
      <c r="AY15" s="71">
        <v>0</v>
      </c>
      <c r="AZ15" s="71">
        <v>100</v>
      </c>
      <c r="BA15" s="47">
        <f t="shared" ref="BA15:BA20" si="3">AY15*AT15/100</f>
        <v>0</v>
      </c>
      <c r="BB15" s="47">
        <f t="shared" ref="BB15:BB20" si="4">AT15*AZ15/100</f>
        <v>42125</v>
      </c>
      <c r="BC15" s="72">
        <f t="shared" si="0"/>
        <v>0</v>
      </c>
      <c r="BD15" s="72">
        <f t="shared" si="1"/>
        <v>0</v>
      </c>
      <c r="BE15" s="73">
        <f t="shared" ref="BE15:BF20" si="5">BA15*BC15</f>
        <v>0</v>
      </c>
      <c r="BF15" s="73">
        <f t="shared" si="5"/>
        <v>0</v>
      </c>
      <c r="BG15" s="73">
        <f t="shared" ref="BG15:BG20" si="6">SUM(BE15:BF15)</f>
        <v>0</v>
      </c>
      <c r="BH15" s="74">
        <f>F3</f>
        <v>0</v>
      </c>
      <c r="BI15" s="75">
        <f t="shared" ref="BI15:BI20" si="7">BH15*AX15*AY15/100</f>
        <v>0</v>
      </c>
      <c r="BJ15" s="74">
        <f>F4</f>
        <v>0</v>
      </c>
      <c r="BK15" s="75">
        <f t="shared" ref="BK15:BK20" si="8">BJ15*AX15*AZ15/100</f>
        <v>0</v>
      </c>
      <c r="BL15" s="47">
        <f>Ceny!D4</f>
        <v>200.47</v>
      </c>
      <c r="BM15" s="75">
        <f t="shared" ref="BM15:BM17" si="9">BL15*AX15*AY15/100</f>
        <v>0</v>
      </c>
      <c r="BN15" s="47">
        <f>Ceny!B4</f>
        <v>200.47</v>
      </c>
      <c r="BO15" s="75">
        <f>BN15*AX15*AZ15/100</f>
        <v>2405.64</v>
      </c>
      <c r="BP15" s="47">
        <f>Ceny!E4</f>
        <v>7.3109999999999994E-2</v>
      </c>
      <c r="BQ15" s="75">
        <f t="shared" ref="BQ15:BQ20" si="10">BP15*AT15*AY15/100</f>
        <v>0</v>
      </c>
      <c r="BR15" s="47">
        <f>Ceny!C4</f>
        <v>7.3109999999999994E-2</v>
      </c>
      <c r="BS15" s="75">
        <f t="shared" ref="BS15:BS20" si="11">BR15*AT15*AZ15/100</f>
        <v>3079.75875</v>
      </c>
      <c r="BT15" s="76">
        <f t="shared" ref="BT15:BT20" si="12">BG15+BI15+BK15+BM15+BQ15+BS15+BO15</f>
        <v>5485.3987500000003</v>
      </c>
      <c r="BU15" s="76">
        <f t="shared" ref="BU15:BU20" si="13">BT15*0.23</f>
        <v>1261.6417125</v>
      </c>
      <c r="BV15" s="76">
        <f t="shared" ref="BV15:BV20" si="14">BU15+BT15</f>
        <v>6747.0404625000001</v>
      </c>
    </row>
    <row r="16" spans="1:74" ht="13.5" customHeight="1">
      <c r="A16" s="47">
        <f t="shared" ref="A16" si="15">A15+1</f>
        <v>3</v>
      </c>
      <c r="B16" s="47" t="s">
        <v>79</v>
      </c>
      <c r="C16" s="67" t="s">
        <v>80</v>
      </c>
      <c r="D16" s="47" t="s">
        <v>81</v>
      </c>
      <c r="E16" s="47" t="s">
        <v>81</v>
      </c>
      <c r="F16" s="47" t="s">
        <v>82</v>
      </c>
      <c r="G16" s="67" t="s">
        <v>83</v>
      </c>
      <c r="H16" s="47"/>
      <c r="I16" s="67" t="s">
        <v>84</v>
      </c>
      <c r="J16" s="47" t="s">
        <v>79</v>
      </c>
      <c r="K16" s="67" t="s">
        <v>80</v>
      </c>
      <c r="L16" s="47" t="s">
        <v>81</v>
      </c>
      <c r="M16" s="47" t="s">
        <v>81</v>
      </c>
      <c r="N16" s="47" t="s">
        <v>82</v>
      </c>
      <c r="O16" s="67" t="s">
        <v>83</v>
      </c>
      <c r="P16" s="47"/>
      <c r="Q16" s="47" t="s">
        <v>85</v>
      </c>
      <c r="R16" s="67" t="s">
        <v>86</v>
      </c>
      <c r="S16" s="47" t="s">
        <v>27</v>
      </c>
      <c r="T16" s="47" t="s">
        <v>56</v>
      </c>
      <c r="U16" s="47" t="s">
        <v>142</v>
      </c>
      <c r="V16" s="47" t="s">
        <v>39</v>
      </c>
      <c r="W16" s="47" t="s">
        <v>44</v>
      </c>
      <c r="X16" s="47" t="s">
        <v>109</v>
      </c>
      <c r="Y16" s="47" t="s">
        <v>80</v>
      </c>
      <c r="Z16" s="47" t="s">
        <v>81</v>
      </c>
      <c r="AA16" s="47" t="s">
        <v>81</v>
      </c>
      <c r="AB16" s="47" t="s">
        <v>110</v>
      </c>
      <c r="AC16" s="68" t="s">
        <v>111</v>
      </c>
      <c r="AD16" s="47"/>
      <c r="AE16" s="67" t="s">
        <v>97</v>
      </c>
      <c r="AF16" s="67"/>
      <c r="AG16" s="47">
        <v>104355</v>
      </c>
      <c r="AH16" s="47">
        <v>60266</v>
      </c>
      <c r="AI16" s="47">
        <v>54622</v>
      </c>
      <c r="AJ16" s="47">
        <v>38051</v>
      </c>
      <c r="AK16" s="47">
        <v>14971</v>
      </c>
      <c r="AL16" s="47">
        <v>948</v>
      </c>
      <c r="AM16" s="47">
        <v>0</v>
      </c>
      <c r="AN16" s="47">
        <v>124</v>
      </c>
      <c r="AO16" s="47">
        <v>5799</v>
      </c>
      <c r="AP16" s="47">
        <v>38334</v>
      </c>
      <c r="AQ16" s="47">
        <v>69064</v>
      </c>
      <c r="AR16" s="47">
        <v>79677</v>
      </c>
      <c r="AS16" s="47">
        <f>SUM(AG16:AR16)</f>
        <v>466211</v>
      </c>
      <c r="AT16" s="47">
        <f t="shared" si="2"/>
        <v>466211</v>
      </c>
      <c r="AU16" s="69" t="s">
        <v>90</v>
      </c>
      <c r="AV16" s="47" t="s">
        <v>93</v>
      </c>
      <c r="AW16" s="70">
        <v>8760</v>
      </c>
      <c r="AX16" s="47">
        <v>12</v>
      </c>
      <c r="AY16" s="71">
        <v>0</v>
      </c>
      <c r="AZ16" s="71">
        <v>100</v>
      </c>
      <c r="BA16" s="47">
        <f t="shared" si="3"/>
        <v>0</v>
      </c>
      <c r="BB16" s="47">
        <f t="shared" si="4"/>
        <v>466211</v>
      </c>
      <c r="BC16" s="72">
        <f t="shared" si="0"/>
        <v>0</v>
      </c>
      <c r="BD16" s="72">
        <f>C$5/1000</f>
        <v>0</v>
      </c>
      <c r="BE16" s="73">
        <f t="shared" si="5"/>
        <v>0</v>
      </c>
      <c r="BF16" s="73">
        <f t="shared" si="5"/>
        <v>0</v>
      </c>
      <c r="BG16" s="73">
        <f t="shared" si="6"/>
        <v>0</v>
      </c>
      <c r="BH16" s="74">
        <f>G3</f>
        <v>0</v>
      </c>
      <c r="BI16" s="75">
        <f t="shared" si="7"/>
        <v>0</v>
      </c>
      <c r="BJ16" s="74">
        <f>G4</f>
        <v>0</v>
      </c>
      <c r="BK16" s="75">
        <f t="shared" si="8"/>
        <v>0</v>
      </c>
      <c r="BL16" s="47">
        <f>Ceny!D5</f>
        <v>7.8799999999999999E-3</v>
      </c>
      <c r="BM16" s="75">
        <f>BL16*AV16*AW16*AY16/100</f>
        <v>0</v>
      </c>
      <c r="BN16" s="47">
        <f>Ceny!B5</f>
        <v>7.8799999999999999E-3</v>
      </c>
      <c r="BO16" s="75">
        <f>BN16*AV16*AW16*AZ16/100</f>
        <v>32581.5936</v>
      </c>
      <c r="BP16" s="47">
        <f>Ceny!E5</f>
        <v>7.0269999999999999E-2</v>
      </c>
      <c r="BQ16" s="75">
        <f t="shared" si="10"/>
        <v>0</v>
      </c>
      <c r="BR16" s="47">
        <f>Ceny!C5</f>
        <v>7.0269999999999999E-2</v>
      </c>
      <c r="BS16" s="75">
        <f t="shared" si="11"/>
        <v>32760.646969999998</v>
      </c>
      <c r="BT16" s="76">
        <f t="shared" si="12"/>
        <v>65342.240569999994</v>
      </c>
      <c r="BU16" s="76">
        <f t="shared" si="13"/>
        <v>15028.7153311</v>
      </c>
      <c r="BV16" s="76">
        <f t="shared" si="14"/>
        <v>80370.955901099995</v>
      </c>
    </row>
    <row r="17" spans="1:74" ht="13.5" customHeight="1">
      <c r="A17" s="47">
        <v>5</v>
      </c>
      <c r="B17" s="47" t="s">
        <v>79</v>
      </c>
      <c r="C17" s="67" t="s">
        <v>80</v>
      </c>
      <c r="D17" s="47" t="s">
        <v>81</v>
      </c>
      <c r="E17" s="47" t="s">
        <v>81</v>
      </c>
      <c r="F17" s="47" t="s">
        <v>82</v>
      </c>
      <c r="G17" s="67" t="s">
        <v>83</v>
      </c>
      <c r="H17" s="47"/>
      <c r="I17" s="67" t="s">
        <v>84</v>
      </c>
      <c r="J17" s="47" t="s">
        <v>79</v>
      </c>
      <c r="K17" s="67" t="s">
        <v>80</v>
      </c>
      <c r="L17" s="47" t="s">
        <v>81</v>
      </c>
      <c r="M17" s="47" t="s">
        <v>81</v>
      </c>
      <c r="N17" s="47" t="s">
        <v>82</v>
      </c>
      <c r="O17" s="67" t="s">
        <v>83</v>
      </c>
      <c r="P17" s="47"/>
      <c r="Q17" s="47" t="s">
        <v>87</v>
      </c>
      <c r="R17" s="67" t="s">
        <v>86</v>
      </c>
      <c r="S17" s="47" t="s">
        <v>27</v>
      </c>
      <c r="T17" s="47" t="s">
        <v>56</v>
      </c>
      <c r="U17" s="47" t="s">
        <v>142</v>
      </c>
      <c r="V17" s="47" t="s">
        <v>39</v>
      </c>
      <c r="W17" s="47" t="s">
        <v>44</v>
      </c>
      <c r="X17" s="47" t="s">
        <v>112</v>
      </c>
      <c r="Y17" s="47" t="s">
        <v>80</v>
      </c>
      <c r="Z17" s="47" t="s">
        <v>81</v>
      </c>
      <c r="AA17" s="47" t="s">
        <v>81</v>
      </c>
      <c r="AB17" s="47" t="s">
        <v>113</v>
      </c>
      <c r="AC17" s="68" t="s">
        <v>114</v>
      </c>
      <c r="AD17" s="47"/>
      <c r="AE17" s="67" t="s">
        <v>129</v>
      </c>
      <c r="AF17" s="67"/>
      <c r="AG17" s="47">
        <v>1757</v>
      </c>
      <c r="AH17" s="47">
        <v>1206</v>
      </c>
      <c r="AI17" s="47">
        <v>1328</v>
      </c>
      <c r="AJ17" s="47">
        <v>907</v>
      </c>
      <c r="AK17" s="47">
        <v>756</v>
      </c>
      <c r="AL17" s="47">
        <v>0</v>
      </c>
      <c r="AM17" s="47">
        <v>0</v>
      </c>
      <c r="AN17" s="47">
        <v>0</v>
      </c>
      <c r="AO17" s="47">
        <v>0</v>
      </c>
      <c r="AP17" s="47">
        <v>0</v>
      </c>
      <c r="AQ17" s="47">
        <v>112</v>
      </c>
      <c r="AR17" s="47">
        <v>661</v>
      </c>
      <c r="AS17" s="47">
        <f t="shared" ref="AS17:AS20" si="16">SUM(AG17:AR17)</f>
        <v>6727</v>
      </c>
      <c r="AT17" s="47">
        <f t="shared" si="2"/>
        <v>6727</v>
      </c>
      <c r="AU17" s="47" t="str">
        <f>AU14</f>
        <v>G1</v>
      </c>
      <c r="AV17" s="47" t="s">
        <v>92</v>
      </c>
      <c r="AW17" s="70">
        <v>8760</v>
      </c>
      <c r="AX17" s="47">
        <v>12</v>
      </c>
      <c r="AY17" s="77">
        <v>100</v>
      </c>
      <c r="AZ17" s="77">
        <v>0</v>
      </c>
      <c r="BA17" s="47">
        <f t="shared" ref="BA17" si="17">AY17*AT17/100</f>
        <v>6727</v>
      </c>
      <c r="BB17" s="47">
        <f t="shared" ref="BB17" si="18">AT17*AZ17/100</f>
        <v>0</v>
      </c>
      <c r="BC17" s="72">
        <f t="shared" si="0"/>
        <v>0</v>
      </c>
      <c r="BD17" s="72">
        <f t="shared" si="1"/>
        <v>0</v>
      </c>
      <c r="BE17" s="73">
        <f t="shared" si="5"/>
        <v>0</v>
      </c>
      <c r="BF17" s="73">
        <f t="shared" si="5"/>
        <v>0</v>
      </c>
      <c r="BG17" s="73">
        <f t="shared" si="6"/>
        <v>0</v>
      </c>
      <c r="BH17" s="74">
        <f>BH14</f>
        <v>0</v>
      </c>
      <c r="BI17" s="75">
        <f t="shared" si="7"/>
        <v>0</v>
      </c>
      <c r="BJ17" s="74">
        <f>BJ14</f>
        <v>0</v>
      </c>
      <c r="BK17" s="75">
        <f t="shared" si="8"/>
        <v>0</v>
      </c>
      <c r="BL17" s="47">
        <f>BL14</f>
        <v>12.37</v>
      </c>
      <c r="BM17" s="75">
        <f t="shared" si="9"/>
        <v>148.44</v>
      </c>
      <c r="BN17" s="47">
        <f>Ceny!$B3</f>
        <v>12.37</v>
      </c>
      <c r="BO17" s="75">
        <f>BN17*AX17*AZ17/100</f>
        <v>0</v>
      </c>
      <c r="BP17" s="47">
        <f>BP14</f>
        <v>7.6009999999999994E-2</v>
      </c>
      <c r="BQ17" s="75">
        <f t="shared" si="10"/>
        <v>511.31926999999996</v>
      </c>
      <c r="BR17" s="47">
        <f>BR14</f>
        <v>7.6009999999999994E-2</v>
      </c>
      <c r="BS17" s="75">
        <f t="shared" si="11"/>
        <v>0</v>
      </c>
      <c r="BT17" s="76">
        <f t="shared" si="12"/>
        <v>659.75927000000001</v>
      </c>
      <c r="BU17" s="76">
        <f t="shared" si="13"/>
        <v>151.74463210000002</v>
      </c>
      <c r="BV17" s="76">
        <f t="shared" si="14"/>
        <v>811.5039021</v>
      </c>
    </row>
    <row r="18" spans="1:74" ht="13.5" customHeight="1">
      <c r="A18" s="47">
        <v>4</v>
      </c>
      <c r="B18" s="47" t="s">
        <v>79</v>
      </c>
      <c r="C18" s="67" t="s">
        <v>80</v>
      </c>
      <c r="D18" s="47" t="s">
        <v>81</v>
      </c>
      <c r="E18" s="47" t="s">
        <v>81</v>
      </c>
      <c r="F18" s="47" t="s">
        <v>82</v>
      </c>
      <c r="G18" s="67" t="s">
        <v>83</v>
      </c>
      <c r="H18" s="47"/>
      <c r="I18" s="67" t="s">
        <v>84</v>
      </c>
      <c r="J18" s="47" t="s">
        <v>79</v>
      </c>
      <c r="K18" s="67" t="s">
        <v>80</v>
      </c>
      <c r="L18" s="47" t="s">
        <v>81</v>
      </c>
      <c r="M18" s="47" t="s">
        <v>81</v>
      </c>
      <c r="N18" s="47" t="s">
        <v>82</v>
      </c>
      <c r="O18" s="67" t="s">
        <v>83</v>
      </c>
      <c r="P18" s="47"/>
      <c r="Q18" s="47" t="s">
        <v>85</v>
      </c>
      <c r="R18" s="67" t="s">
        <v>86</v>
      </c>
      <c r="S18" s="47" t="s">
        <v>27</v>
      </c>
      <c r="T18" s="47" t="s">
        <v>56</v>
      </c>
      <c r="U18" s="47" t="s">
        <v>142</v>
      </c>
      <c r="V18" s="47" t="s">
        <v>39</v>
      </c>
      <c r="W18" s="47" t="s">
        <v>44</v>
      </c>
      <c r="X18" s="47" t="s">
        <v>115</v>
      </c>
      <c r="Y18" s="47" t="s">
        <v>80</v>
      </c>
      <c r="Z18" s="47" t="s">
        <v>81</v>
      </c>
      <c r="AA18" s="47" t="s">
        <v>81</v>
      </c>
      <c r="AB18" s="47" t="s">
        <v>82</v>
      </c>
      <c r="AC18" s="68" t="s">
        <v>83</v>
      </c>
      <c r="AD18" s="47"/>
      <c r="AE18" s="67" t="s">
        <v>99</v>
      </c>
      <c r="AF18" s="67"/>
      <c r="AG18" s="47">
        <v>14007</v>
      </c>
      <c r="AH18" s="47">
        <v>7989</v>
      </c>
      <c r="AI18" s="47">
        <v>6339</v>
      </c>
      <c r="AJ18" s="47">
        <v>4114</v>
      </c>
      <c r="AK18" s="47">
        <v>908</v>
      </c>
      <c r="AL18" s="47">
        <v>274</v>
      </c>
      <c r="AM18" s="47">
        <v>0</v>
      </c>
      <c r="AN18" s="47">
        <v>0</v>
      </c>
      <c r="AO18" s="47">
        <v>0</v>
      </c>
      <c r="AP18" s="47">
        <v>2132</v>
      </c>
      <c r="AQ18" s="47">
        <v>4635</v>
      </c>
      <c r="AR18" s="47">
        <v>5728</v>
      </c>
      <c r="AS18" s="47">
        <f t="shared" si="16"/>
        <v>46126</v>
      </c>
      <c r="AT18" s="47">
        <f t="shared" si="2"/>
        <v>46126</v>
      </c>
      <c r="AU18" s="47" t="str">
        <f>AU16</f>
        <v>G3</v>
      </c>
      <c r="AV18" s="47" t="s">
        <v>94</v>
      </c>
      <c r="AW18" s="70">
        <v>8760</v>
      </c>
      <c r="AX18" s="47">
        <v>12</v>
      </c>
      <c r="AY18" s="71">
        <v>91.25</v>
      </c>
      <c r="AZ18" s="71">
        <v>8.75</v>
      </c>
      <c r="BA18" s="47">
        <f t="shared" si="3"/>
        <v>42089.974999999999</v>
      </c>
      <c r="BB18" s="47">
        <f t="shared" si="4"/>
        <v>4036.0250000000001</v>
      </c>
      <c r="BC18" s="72">
        <f t="shared" si="0"/>
        <v>0</v>
      </c>
      <c r="BD18" s="72">
        <f>C$5/1000</f>
        <v>0</v>
      </c>
      <c r="BE18" s="73">
        <f t="shared" si="5"/>
        <v>0</v>
      </c>
      <c r="BF18" s="73">
        <f t="shared" si="5"/>
        <v>0</v>
      </c>
      <c r="BG18" s="73">
        <f t="shared" si="6"/>
        <v>0</v>
      </c>
      <c r="BH18" s="74">
        <f>BH16</f>
        <v>0</v>
      </c>
      <c r="BI18" s="75">
        <f t="shared" si="7"/>
        <v>0</v>
      </c>
      <c r="BJ18" s="74">
        <f>BJ16</f>
        <v>0</v>
      </c>
      <c r="BK18" s="75">
        <f t="shared" si="8"/>
        <v>0</v>
      </c>
      <c r="BL18" s="47">
        <f>BL16</f>
        <v>7.8799999999999999E-3</v>
      </c>
      <c r="BM18" s="75">
        <f>BL18*AV18*AW18*AY18/100</f>
        <v>9007.3955400000013</v>
      </c>
      <c r="BN18" s="47">
        <f>BN$16</f>
        <v>7.8799999999999999E-3</v>
      </c>
      <c r="BO18" s="75">
        <f>BN18*AV18*AW18*AZ18/100</f>
        <v>863.72286000000008</v>
      </c>
      <c r="BP18" s="47">
        <f>BP16</f>
        <v>7.0269999999999999E-2</v>
      </c>
      <c r="BQ18" s="75">
        <f t="shared" si="10"/>
        <v>2957.66254325</v>
      </c>
      <c r="BR18" s="47">
        <f>BR16</f>
        <v>7.0269999999999999E-2</v>
      </c>
      <c r="BS18" s="75">
        <f t="shared" si="11"/>
        <v>283.61147675000001</v>
      </c>
      <c r="BT18" s="76">
        <f t="shared" si="12"/>
        <v>13112.392420000002</v>
      </c>
      <c r="BU18" s="76">
        <f t="shared" si="13"/>
        <v>3015.8502566000006</v>
      </c>
      <c r="BV18" s="76">
        <f t="shared" si="14"/>
        <v>16128.242676600003</v>
      </c>
    </row>
    <row r="19" spans="1:74" ht="13.5" customHeight="1">
      <c r="A19" s="47">
        <v>6</v>
      </c>
      <c r="B19" s="47" t="s">
        <v>79</v>
      </c>
      <c r="C19" s="67" t="s">
        <v>80</v>
      </c>
      <c r="D19" s="47" t="s">
        <v>81</v>
      </c>
      <c r="E19" s="47" t="s">
        <v>81</v>
      </c>
      <c r="F19" s="47" t="s">
        <v>82</v>
      </c>
      <c r="G19" s="67" t="s">
        <v>83</v>
      </c>
      <c r="H19" s="47"/>
      <c r="I19" s="67" t="s">
        <v>84</v>
      </c>
      <c r="J19" s="47" t="s">
        <v>79</v>
      </c>
      <c r="K19" s="67" t="s">
        <v>80</v>
      </c>
      <c r="L19" s="47" t="s">
        <v>81</v>
      </c>
      <c r="M19" s="47" t="s">
        <v>81</v>
      </c>
      <c r="N19" s="47" t="s">
        <v>82</v>
      </c>
      <c r="O19" s="67" t="s">
        <v>83</v>
      </c>
      <c r="P19" s="47"/>
      <c r="Q19" s="47" t="s">
        <v>85</v>
      </c>
      <c r="R19" s="67" t="s">
        <v>86</v>
      </c>
      <c r="S19" s="47" t="s">
        <v>27</v>
      </c>
      <c r="T19" s="47" t="s">
        <v>56</v>
      </c>
      <c r="U19" s="47" t="s">
        <v>142</v>
      </c>
      <c r="V19" s="47" t="s">
        <v>39</v>
      </c>
      <c r="W19" s="47" t="s">
        <v>44</v>
      </c>
      <c r="X19" s="47" t="s">
        <v>116</v>
      </c>
      <c r="Y19" s="47" t="s">
        <v>80</v>
      </c>
      <c r="Z19" s="47" t="s">
        <v>81</v>
      </c>
      <c r="AA19" s="47" t="s">
        <v>81</v>
      </c>
      <c r="AB19" s="47" t="s">
        <v>82</v>
      </c>
      <c r="AC19" s="68" t="s">
        <v>117</v>
      </c>
      <c r="AD19" s="47"/>
      <c r="AE19" s="67" t="s">
        <v>100</v>
      </c>
      <c r="AF19" s="67"/>
      <c r="AG19" s="47">
        <v>11464</v>
      </c>
      <c r="AH19" s="47">
        <v>5492</v>
      </c>
      <c r="AI19" s="47">
        <v>6076</v>
      </c>
      <c r="AJ19" s="47">
        <v>4010</v>
      </c>
      <c r="AK19" s="47">
        <v>2556</v>
      </c>
      <c r="AL19" s="47">
        <v>2206</v>
      </c>
      <c r="AM19" s="47">
        <v>1131</v>
      </c>
      <c r="AN19" s="47">
        <v>34</v>
      </c>
      <c r="AO19" s="47">
        <v>1956</v>
      </c>
      <c r="AP19" s="47">
        <v>5335</v>
      </c>
      <c r="AQ19" s="47">
        <v>8322</v>
      </c>
      <c r="AR19" s="47">
        <v>6953</v>
      </c>
      <c r="AS19" s="47">
        <f>SUM(AG19:AR19)</f>
        <v>55535</v>
      </c>
      <c r="AT19" s="47">
        <f t="shared" si="2"/>
        <v>55535</v>
      </c>
      <c r="AU19" s="47" t="str">
        <f>AU15</f>
        <v>G2</v>
      </c>
      <c r="AV19" s="47" t="s">
        <v>92</v>
      </c>
      <c r="AW19" s="70">
        <v>8760</v>
      </c>
      <c r="AX19" s="47">
        <v>12</v>
      </c>
      <c r="AY19" s="71">
        <v>0</v>
      </c>
      <c r="AZ19" s="71">
        <v>100</v>
      </c>
      <c r="BA19" s="47">
        <f t="shared" si="3"/>
        <v>0</v>
      </c>
      <c r="BB19" s="47">
        <f t="shared" si="4"/>
        <v>55535</v>
      </c>
      <c r="BC19" s="72">
        <f t="shared" si="0"/>
        <v>0</v>
      </c>
      <c r="BD19" s="72">
        <f t="shared" si="1"/>
        <v>0</v>
      </c>
      <c r="BE19" s="73">
        <f t="shared" si="5"/>
        <v>0</v>
      </c>
      <c r="BF19" s="73">
        <f t="shared" si="5"/>
        <v>0</v>
      </c>
      <c r="BG19" s="73">
        <f t="shared" si="6"/>
        <v>0</v>
      </c>
      <c r="BH19" s="74">
        <f>BH15</f>
        <v>0</v>
      </c>
      <c r="BI19" s="75">
        <f t="shared" si="7"/>
        <v>0</v>
      </c>
      <c r="BJ19" s="74">
        <f>BJ15</f>
        <v>0</v>
      </c>
      <c r="BK19" s="75">
        <f t="shared" si="8"/>
        <v>0</v>
      </c>
      <c r="BL19" s="47">
        <f>BL15</f>
        <v>200.47</v>
      </c>
      <c r="BM19" s="75">
        <f t="shared" ref="BM19:BM20" si="19">BL19*AX19*AY19/100</f>
        <v>0</v>
      </c>
      <c r="BN19" s="47">
        <f>BN15</f>
        <v>200.47</v>
      </c>
      <c r="BO19" s="75">
        <f t="shared" ref="BO19:BO20" si="20">BN19*AX19*AZ19/100</f>
        <v>2405.64</v>
      </c>
      <c r="BP19" s="47">
        <f>BP15</f>
        <v>7.3109999999999994E-2</v>
      </c>
      <c r="BQ19" s="75">
        <f t="shared" si="10"/>
        <v>0</v>
      </c>
      <c r="BR19" s="47">
        <f>BR15</f>
        <v>7.3109999999999994E-2</v>
      </c>
      <c r="BS19" s="75">
        <f t="shared" si="11"/>
        <v>4060.1638499999999</v>
      </c>
      <c r="BT19" s="76">
        <f t="shared" si="12"/>
        <v>6465.8038500000002</v>
      </c>
      <c r="BU19" s="76">
        <f t="shared" si="13"/>
        <v>1487.1348855000001</v>
      </c>
      <c r="BV19" s="76">
        <f t="shared" si="14"/>
        <v>7952.9387354999999</v>
      </c>
    </row>
    <row r="20" spans="1:74" ht="13.5" customHeight="1">
      <c r="A20" s="47">
        <v>7</v>
      </c>
      <c r="B20" s="47" t="s">
        <v>79</v>
      </c>
      <c r="C20" s="67" t="s">
        <v>80</v>
      </c>
      <c r="D20" s="47" t="s">
        <v>81</v>
      </c>
      <c r="E20" s="47" t="s">
        <v>81</v>
      </c>
      <c r="F20" s="47" t="s">
        <v>82</v>
      </c>
      <c r="G20" s="67" t="s">
        <v>83</v>
      </c>
      <c r="H20" s="47"/>
      <c r="I20" s="67" t="s">
        <v>84</v>
      </c>
      <c r="J20" s="47" t="s">
        <v>79</v>
      </c>
      <c r="K20" s="67" t="s">
        <v>80</v>
      </c>
      <c r="L20" s="47" t="s">
        <v>81</v>
      </c>
      <c r="M20" s="47" t="s">
        <v>81</v>
      </c>
      <c r="N20" s="47" t="s">
        <v>82</v>
      </c>
      <c r="O20" s="67" t="s">
        <v>83</v>
      </c>
      <c r="P20" s="47"/>
      <c r="Q20" s="47" t="s">
        <v>85</v>
      </c>
      <c r="R20" s="67" t="s">
        <v>102</v>
      </c>
      <c r="S20" s="47" t="s">
        <v>27</v>
      </c>
      <c r="T20" s="47" t="s">
        <v>56</v>
      </c>
      <c r="U20" s="47" t="s">
        <v>142</v>
      </c>
      <c r="V20" s="47" t="s">
        <v>39</v>
      </c>
      <c r="W20" s="47" t="s">
        <v>44</v>
      </c>
      <c r="X20" s="47" t="s">
        <v>118</v>
      </c>
      <c r="Y20" s="47" t="s">
        <v>119</v>
      </c>
      <c r="Z20" s="47" t="s">
        <v>120</v>
      </c>
      <c r="AA20" s="47" t="s">
        <v>121</v>
      </c>
      <c r="AB20" s="47" t="s">
        <v>122</v>
      </c>
      <c r="AC20" s="68" t="s">
        <v>123</v>
      </c>
      <c r="AD20" s="47"/>
      <c r="AE20" s="67" t="s">
        <v>101</v>
      </c>
      <c r="AF20" s="67" t="s">
        <v>130</v>
      </c>
      <c r="AG20" s="47">
        <v>16614</v>
      </c>
      <c r="AH20" s="47">
        <v>6452</v>
      </c>
      <c r="AI20" s="47">
        <v>4995</v>
      </c>
      <c r="AJ20" s="47">
        <v>4276</v>
      </c>
      <c r="AK20" s="47">
        <v>7434</v>
      </c>
      <c r="AL20" s="47">
        <v>1028</v>
      </c>
      <c r="AM20" s="47">
        <v>955</v>
      </c>
      <c r="AN20" s="47">
        <v>0</v>
      </c>
      <c r="AO20" s="47">
        <v>185</v>
      </c>
      <c r="AP20" s="47">
        <v>2728</v>
      </c>
      <c r="AQ20" s="47">
        <v>4400</v>
      </c>
      <c r="AR20" s="47">
        <v>3868</v>
      </c>
      <c r="AS20" s="47">
        <f t="shared" si="16"/>
        <v>52935</v>
      </c>
      <c r="AT20" s="47">
        <f t="shared" si="2"/>
        <v>52935</v>
      </c>
      <c r="AU20" s="69" t="s">
        <v>91</v>
      </c>
      <c r="AV20" s="47" t="s">
        <v>92</v>
      </c>
      <c r="AW20" s="70">
        <v>8760</v>
      </c>
      <c r="AX20" s="47">
        <v>12</v>
      </c>
      <c r="AY20" s="71">
        <v>0</v>
      </c>
      <c r="AZ20" s="71">
        <v>100</v>
      </c>
      <c r="BA20" s="47">
        <f t="shared" si="3"/>
        <v>0</v>
      </c>
      <c r="BB20" s="47">
        <f t="shared" si="4"/>
        <v>52935</v>
      </c>
      <c r="BC20" s="72">
        <f t="shared" si="0"/>
        <v>0</v>
      </c>
      <c r="BD20" s="72">
        <f t="shared" si="1"/>
        <v>0</v>
      </c>
      <c r="BE20" s="73">
        <f t="shared" si="5"/>
        <v>0</v>
      </c>
      <c r="BF20" s="73">
        <f t="shared" si="5"/>
        <v>0</v>
      </c>
      <c r="BG20" s="73">
        <f t="shared" si="6"/>
        <v>0</v>
      </c>
      <c r="BH20" s="74">
        <f>H3</f>
        <v>0</v>
      </c>
      <c r="BI20" s="75">
        <f t="shared" si="7"/>
        <v>0</v>
      </c>
      <c r="BJ20" s="74">
        <f>H4</f>
        <v>0</v>
      </c>
      <c r="BK20" s="75">
        <f t="shared" si="8"/>
        <v>0</v>
      </c>
      <c r="BL20" s="76">
        <f>Ceny!D6</f>
        <v>41.09</v>
      </c>
      <c r="BM20" s="75">
        <f t="shared" si="19"/>
        <v>0</v>
      </c>
      <c r="BN20" s="47">
        <f>Ceny!B6</f>
        <v>41.09</v>
      </c>
      <c r="BO20" s="75">
        <f t="shared" si="20"/>
        <v>493.0800000000001</v>
      </c>
      <c r="BP20" s="47">
        <f>Ceny!E6</f>
        <v>6.216E-2</v>
      </c>
      <c r="BQ20" s="75">
        <f t="shared" si="10"/>
        <v>0</v>
      </c>
      <c r="BR20" s="47">
        <f>Ceny!C6</f>
        <v>6.216E-2</v>
      </c>
      <c r="BS20" s="75">
        <f t="shared" si="11"/>
        <v>3290.4396000000002</v>
      </c>
      <c r="BT20" s="76">
        <f t="shared" si="12"/>
        <v>3783.5196000000001</v>
      </c>
      <c r="BU20" s="76">
        <f t="shared" si="13"/>
        <v>870.20950800000003</v>
      </c>
      <c r="BV20" s="76">
        <f t="shared" si="14"/>
        <v>4653.7291080000005</v>
      </c>
    </row>
    <row r="21" spans="1:74">
      <c r="AT21" s="33">
        <f>SUM(AT14:AT20)</f>
        <v>711699</v>
      </c>
      <c r="BT21" s="78">
        <f>SUM(BT14:BT20)</f>
        <v>98193.014859999996</v>
      </c>
      <c r="BU21" s="78">
        <f>SUM(BU14:BU20)</f>
        <v>22584.393417800002</v>
      </c>
      <c r="BV21" s="78">
        <f>SUM(BV14:BV20)</f>
        <v>120777.40827779999</v>
      </c>
    </row>
    <row r="22" spans="1:74">
      <c r="AT22" s="33">
        <f>AT21/1000</f>
        <v>711.69899999999996</v>
      </c>
    </row>
    <row r="28" spans="1:74">
      <c r="AZ28" s="79"/>
    </row>
  </sheetData>
  <mergeCells count="8">
    <mergeCell ref="B2:C2"/>
    <mergeCell ref="AS12:BR12"/>
    <mergeCell ref="B10:I10"/>
    <mergeCell ref="AG12:AR12"/>
    <mergeCell ref="B12:I12"/>
    <mergeCell ref="J12:P12"/>
    <mergeCell ref="Q12:W12"/>
    <mergeCell ref="X12:AF12"/>
  </mergeCells>
  <pageMargins left="0" right="0" top="0.39370078740157477" bottom="0.39370078740157477" header="0" footer="0"/>
  <pageSetup paperSize="9" orientation="portrait" r:id="rId1"/>
  <headerFooter>
    <oddHeader>&amp;C&amp;A</oddHeader>
    <oddFooter>&amp;CStrona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6"/>
  <sheetViews>
    <sheetView workbookViewId="0">
      <selection activeCell="F14" sqref="F14"/>
    </sheetView>
  </sheetViews>
  <sheetFormatPr defaultRowHeight="11.5"/>
  <cols>
    <col min="1" max="16384" width="8.6640625" style="5"/>
  </cols>
  <sheetData>
    <row r="1" spans="1:5">
      <c r="A1" s="89" t="s">
        <v>8</v>
      </c>
      <c r="B1" s="89" t="s">
        <v>69</v>
      </c>
      <c r="C1" s="89"/>
      <c r="D1" s="89" t="s">
        <v>70</v>
      </c>
      <c r="E1" s="89"/>
    </row>
    <row r="2" spans="1:5" ht="69">
      <c r="A2" s="89"/>
      <c r="B2" s="6" t="s">
        <v>33</v>
      </c>
      <c r="C2" s="6" t="s">
        <v>32</v>
      </c>
      <c r="D2" s="6" t="s">
        <v>33</v>
      </c>
      <c r="E2" s="6" t="s">
        <v>32</v>
      </c>
    </row>
    <row r="3" spans="1:5">
      <c r="A3" s="7" t="s">
        <v>88</v>
      </c>
      <c r="B3" s="7">
        <v>12.37</v>
      </c>
      <c r="C3" s="7">
        <v>7.6009999999999994E-2</v>
      </c>
      <c r="D3" s="7">
        <f>B3</f>
        <v>12.37</v>
      </c>
      <c r="E3" s="7">
        <f>C3</f>
        <v>7.6009999999999994E-2</v>
      </c>
    </row>
    <row r="4" spans="1:5">
      <c r="A4" s="7" t="s">
        <v>89</v>
      </c>
      <c r="B4" s="7">
        <v>200.47</v>
      </c>
      <c r="C4" s="7">
        <v>7.3109999999999994E-2</v>
      </c>
      <c r="D4" s="7">
        <f t="shared" ref="D4:D6" si="0">B4</f>
        <v>200.47</v>
      </c>
      <c r="E4" s="7">
        <f t="shared" ref="E4:E6" si="1">C4</f>
        <v>7.3109999999999994E-2</v>
      </c>
    </row>
    <row r="5" spans="1:5">
      <c r="A5" s="7" t="s">
        <v>90</v>
      </c>
      <c r="B5" s="7">
        <v>7.8799999999999999E-3</v>
      </c>
      <c r="C5" s="7">
        <v>7.0269999999999999E-2</v>
      </c>
      <c r="D5" s="7">
        <f t="shared" si="0"/>
        <v>7.8799999999999999E-3</v>
      </c>
      <c r="E5" s="7">
        <f t="shared" si="1"/>
        <v>7.0269999999999999E-2</v>
      </c>
    </row>
    <row r="6" spans="1:5">
      <c r="A6" s="7" t="s">
        <v>103</v>
      </c>
      <c r="B6" s="7">
        <v>41.09</v>
      </c>
      <c r="C6" s="7">
        <v>6.216E-2</v>
      </c>
      <c r="D6" s="7">
        <f t="shared" si="0"/>
        <v>41.09</v>
      </c>
      <c r="E6" s="7">
        <f t="shared" si="1"/>
        <v>6.216E-2</v>
      </c>
    </row>
  </sheetData>
  <mergeCells count="3">
    <mergeCell ref="A1:A2"/>
    <mergeCell ref="B1:C1"/>
    <mergeCell ref="D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9"/>
  <sheetViews>
    <sheetView workbookViewId="0">
      <selection activeCell="N5" sqref="N5"/>
    </sheetView>
  </sheetViews>
  <sheetFormatPr defaultRowHeight="14"/>
  <cols>
    <col min="1" max="1" width="3.08203125" customWidth="1"/>
    <col min="2" max="2" width="10.75" customWidth="1"/>
    <col min="3" max="3" width="4.75" customWidth="1"/>
    <col min="4" max="4" width="6.33203125" customWidth="1"/>
    <col min="5" max="5" width="6.5" customWidth="1"/>
    <col min="7" max="7" width="4.08203125" customWidth="1"/>
    <col min="8" max="8" width="15" customWidth="1"/>
  </cols>
  <sheetData>
    <row r="1" spans="1:11">
      <c r="C1" s="90" t="s">
        <v>125</v>
      </c>
      <c r="D1" s="90"/>
      <c r="E1" s="90"/>
      <c r="F1" s="90"/>
      <c r="G1" s="90"/>
      <c r="H1" s="13" t="s">
        <v>126</v>
      </c>
    </row>
    <row r="2" spans="1:11" ht="112">
      <c r="A2" s="2" t="s">
        <v>28</v>
      </c>
      <c r="B2" s="8" t="s">
        <v>7</v>
      </c>
      <c r="C2" s="14" t="s">
        <v>1</v>
      </c>
      <c r="D2" s="14" t="s">
        <v>2</v>
      </c>
      <c r="E2" s="14" t="s">
        <v>3</v>
      </c>
      <c r="F2" s="14" t="s">
        <v>4</v>
      </c>
      <c r="G2" s="15" t="s">
        <v>5</v>
      </c>
      <c r="H2" s="16" t="s">
        <v>124</v>
      </c>
      <c r="I2" s="10" t="s">
        <v>57</v>
      </c>
      <c r="J2" s="3" t="s">
        <v>8</v>
      </c>
      <c r="K2" s="3" t="s">
        <v>9</v>
      </c>
    </row>
    <row r="3" spans="1:11">
      <c r="A3" s="4">
        <f>'Wykaz ppg - kalkulator '!A14</f>
        <v>1</v>
      </c>
      <c r="B3" s="9" t="str">
        <f>'Wykaz ppg - kalkulator '!X14</f>
        <v>MCK-S</v>
      </c>
      <c r="C3" s="18" t="str">
        <f>'Wykaz ppg - kalkulator '!Y14</f>
        <v>47-110</v>
      </c>
      <c r="D3" s="18" t="str">
        <f>'Wykaz ppg - kalkulator '!Z14</f>
        <v>Kolonowskie</v>
      </c>
      <c r="E3" s="18" t="str">
        <f>'Wykaz ppg - kalkulator '!AA14</f>
        <v>Kolonowskie</v>
      </c>
      <c r="F3" s="18" t="str">
        <f>'Wykaz ppg - kalkulator '!AB14</f>
        <v>Ks. Czerwionki</v>
      </c>
      <c r="G3" s="18" t="str">
        <f>'Wykaz ppg - kalkulator '!AC14</f>
        <v>2a</v>
      </c>
      <c r="H3" s="12" t="s">
        <v>95</v>
      </c>
      <c r="I3" s="11">
        <f>'Wykaz ppg - kalkulator '!AT14</f>
        <v>42040</v>
      </c>
      <c r="J3" s="4" t="str">
        <f>'Wykaz ppg - kalkulator '!AU14</f>
        <v>G1</v>
      </c>
      <c r="K3" s="1" t="s">
        <v>138</v>
      </c>
    </row>
    <row r="4" spans="1:11">
      <c r="A4" s="4">
        <v>2</v>
      </c>
      <c r="B4" s="9" t="str">
        <f>'Wykaz ppg - kalkulator '!X15</f>
        <v>Remiza</v>
      </c>
      <c r="C4" s="18" t="str">
        <f>'Wykaz ppg - kalkulator '!Y15</f>
        <v>47-110</v>
      </c>
      <c r="D4" s="18" t="str">
        <f>'Wykaz ppg - kalkulator '!Z15</f>
        <v>Kolonowskie</v>
      </c>
      <c r="E4" s="18" t="str">
        <f>'Wykaz ppg - kalkulator '!AA15</f>
        <v>Kolonowskie</v>
      </c>
      <c r="F4" s="18" t="str">
        <f>'Wykaz ppg - kalkulator '!AB15</f>
        <v>Leśna</v>
      </c>
      <c r="G4" s="18" t="str">
        <f>'Wykaz ppg - kalkulator '!AC15</f>
        <v>6b</v>
      </c>
      <c r="H4" s="12" t="s">
        <v>96</v>
      </c>
      <c r="I4" s="11">
        <f>'Wykaz ppg - kalkulator '!AT15</f>
        <v>42125</v>
      </c>
      <c r="J4" s="4" t="str">
        <f>'Wykaz ppg - kalkulator '!AU15</f>
        <v>G2</v>
      </c>
      <c r="K4" s="1" t="s">
        <v>138</v>
      </c>
    </row>
    <row r="5" spans="1:11">
      <c r="A5" s="4">
        <v>3</v>
      </c>
      <c r="B5" s="9" t="str">
        <f>'Wykaz ppg - kalkulator '!X16</f>
        <v>Hala sportowa</v>
      </c>
      <c r="C5" s="18" t="str">
        <f>'Wykaz ppg - kalkulator '!Y16</f>
        <v>47-110</v>
      </c>
      <c r="D5" s="18" t="str">
        <f>'Wykaz ppg - kalkulator '!Z16</f>
        <v>Kolonowskie</v>
      </c>
      <c r="E5" s="18" t="str">
        <f>'Wykaz ppg - kalkulator '!AA16</f>
        <v>Kolonowskie</v>
      </c>
      <c r="F5" s="18" t="str">
        <f>'Wykaz ppg - kalkulator '!AB16</f>
        <v>Szkolna</v>
      </c>
      <c r="G5" s="18" t="str">
        <f>'Wykaz ppg - kalkulator '!AC16</f>
        <v>1b</v>
      </c>
      <c r="H5" s="12" t="s">
        <v>97</v>
      </c>
      <c r="I5" s="11">
        <f>'Wykaz ppg - kalkulator '!AT16</f>
        <v>466211</v>
      </c>
      <c r="J5" s="4" t="str">
        <f>'Wykaz ppg - kalkulator '!AU16</f>
        <v>G3</v>
      </c>
      <c r="K5" s="1" t="str">
        <f>'Wykaz ppg - kalkulator '!AV16</f>
        <v>472</v>
      </c>
    </row>
    <row r="6" spans="1:11">
      <c r="A6" s="4">
        <v>4</v>
      </c>
      <c r="B6" s="9" t="str">
        <f>'Wykaz ppg - kalkulator '!X17</f>
        <v>Targowisko toaleta</v>
      </c>
      <c r="C6" s="18" t="str">
        <f>'Wykaz ppg - kalkulator '!Y17</f>
        <v>47-110</v>
      </c>
      <c r="D6" s="18" t="str">
        <f>'Wykaz ppg - kalkulator '!Z17</f>
        <v>Kolonowskie</v>
      </c>
      <c r="E6" s="18" t="str">
        <f>'Wykaz ppg - kalkulator '!AA17</f>
        <v>Kolonowskie</v>
      </c>
      <c r="F6" s="18" t="str">
        <f>'Wykaz ppg - kalkulator '!AB17</f>
        <v>Prosta</v>
      </c>
      <c r="G6" s="18" t="str">
        <f>'Wykaz ppg - kalkulator '!AC17</f>
        <v>dz.987/4</v>
      </c>
      <c r="H6" s="12" t="s">
        <v>98</v>
      </c>
      <c r="I6" s="11">
        <f>'Wykaz ppg - kalkulator '!AT17</f>
        <v>6727</v>
      </c>
      <c r="J6" s="4" t="str">
        <f>'Wykaz ppg - kalkulator '!AU17</f>
        <v>G1</v>
      </c>
      <c r="K6" s="1" t="s">
        <v>138</v>
      </c>
    </row>
    <row r="7" spans="1:11">
      <c r="A7" s="4">
        <v>5</v>
      </c>
      <c r="B7" s="9" t="str">
        <f>'Wykaz ppg - kalkulator '!X18</f>
        <v>Budynek Urzędu Miasta i Gminy</v>
      </c>
      <c r="C7" s="18" t="str">
        <f>'Wykaz ppg - kalkulator '!Y18</f>
        <v>47-110</v>
      </c>
      <c r="D7" s="18" t="str">
        <f>'Wykaz ppg - kalkulator '!Z18</f>
        <v>Kolonowskie</v>
      </c>
      <c r="E7" s="18" t="str">
        <f>'Wykaz ppg - kalkulator '!AA18</f>
        <v>Kolonowskie</v>
      </c>
      <c r="F7" s="18" t="str">
        <f>'Wykaz ppg - kalkulator '!AB18</f>
        <v>Ks. Czerwionki</v>
      </c>
      <c r="G7" s="18" t="str">
        <f>'Wykaz ppg - kalkulator '!AC18</f>
        <v>39</v>
      </c>
      <c r="H7" s="12" t="s">
        <v>99</v>
      </c>
      <c r="I7" s="11">
        <f>'Wykaz ppg - kalkulator '!AT18</f>
        <v>46126</v>
      </c>
      <c r="J7" s="4" t="str">
        <f>'Wykaz ppg - kalkulator '!AU18</f>
        <v>G3</v>
      </c>
      <c r="K7" s="1" t="str">
        <f>'Wykaz ppg - kalkulator '!AV18</f>
        <v>143</v>
      </c>
    </row>
    <row r="8" spans="1:11">
      <c r="A8" s="4">
        <v>7</v>
      </c>
      <c r="B8" s="9" t="str">
        <f>'Wykaz ppg - kalkulator '!X19</f>
        <v>Przedszkole Publiczne nr 1</v>
      </c>
      <c r="C8" s="18" t="str">
        <f>'Wykaz ppg - kalkulator '!Y19</f>
        <v>47-110</v>
      </c>
      <c r="D8" s="18" t="str">
        <f>'Wykaz ppg - kalkulator '!Z19</f>
        <v>Kolonowskie</v>
      </c>
      <c r="E8" s="18" t="str">
        <f>'Wykaz ppg - kalkulator '!AA19</f>
        <v>Kolonowskie</v>
      </c>
      <c r="F8" s="18" t="str">
        <f>'Wykaz ppg - kalkulator '!AB19</f>
        <v>Ks. Czerwionki</v>
      </c>
      <c r="G8" s="18" t="str">
        <f>'Wykaz ppg - kalkulator '!AC19</f>
        <v>16</v>
      </c>
      <c r="H8" s="12" t="s">
        <v>100</v>
      </c>
      <c r="I8" s="11">
        <f>'Wykaz ppg - kalkulator '!AT19</f>
        <v>55535</v>
      </c>
      <c r="J8" s="4" t="str">
        <f>'Wykaz ppg - kalkulator '!AU19</f>
        <v>G2</v>
      </c>
      <c r="K8" s="1" t="s">
        <v>138</v>
      </c>
    </row>
    <row r="9" spans="1:11">
      <c r="A9" s="4">
        <v>8</v>
      </c>
      <c r="B9" s="9" t="str">
        <f>'Wykaz ppg - kalkulator '!X20</f>
        <v>CAW Spórok</v>
      </c>
      <c r="C9" s="18" t="str">
        <f>'Wykaz ppg - kalkulator '!Y20</f>
        <v>47-175</v>
      </c>
      <c r="D9" s="18" t="str">
        <f>'Wykaz ppg - kalkulator '!Z20</f>
        <v>Kadłub</v>
      </c>
      <c r="E9" s="18" t="str">
        <f>'Wykaz ppg - kalkulator '!AA20</f>
        <v>Spórok</v>
      </c>
      <c r="F9" s="18" t="str">
        <f>'Wykaz ppg - kalkulator '!AB20</f>
        <v>Guznera</v>
      </c>
      <c r="G9" s="18" t="str">
        <f>'Wykaz ppg - kalkulator '!AC20</f>
        <v>3</v>
      </c>
      <c r="H9" s="19" t="str">
        <f>'Wykaz ppg - kalkulator '!AE20</f>
        <v>8018590365500032347710</v>
      </c>
      <c r="I9" s="11">
        <f>'Wykaz ppg - kalkulator '!AT20</f>
        <v>52935</v>
      </c>
      <c r="J9" s="4" t="str">
        <f>'Wykaz ppg - kalkulator '!AU20</f>
        <v>W-3.9_ZA</v>
      </c>
      <c r="K9" s="1" t="s">
        <v>138</v>
      </c>
    </row>
  </sheetData>
  <mergeCells count="1">
    <mergeCell ref="C1:G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0EFD72-65EA-4E2C-A3E6-86E7269BE4AE}">
  <dimension ref="A1:J9"/>
  <sheetViews>
    <sheetView workbookViewId="0">
      <selection activeCell="J6" sqref="J6"/>
    </sheetView>
  </sheetViews>
  <sheetFormatPr defaultRowHeight="14"/>
  <cols>
    <col min="1" max="1" width="5.33203125" customWidth="1"/>
    <col min="2" max="2" width="4.75" customWidth="1"/>
    <col min="3" max="3" width="6.33203125" customWidth="1"/>
    <col min="4" max="4" width="6.5" customWidth="1"/>
    <col min="6" max="6" width="4.08203125" customWidth="1"/>
    <col min="7" max="7" width="15" customWidth="1"/>
  </cols>
  <sheetData>
    <row r="1" spans="1:10">
      <c r="A1" s="90" t="s">
        <v>28</v>
      </c>
      <c r="B1" s="90" t="s">
        <v>125</v>
      </c>
      <c r="C1" s="90"/>
      <c r="D1" s="90"/>
      <c r="E1" s="90"/>
      <c r="F1" s="90"/>
      <c r="G1" s="13" t="s">
        <v>126</v>
      </c>
    </row>
    <row r="2" spans="1:10" ht="112">
      <c r="A2" s="90"/>
      <c r="B2" s="14" t="s">
        <v>1</v>
      </c>
      <c r="C2" s="14" t="s">
        <v>2</v>
      </c>
      <c r="D2" s="14" t="s">
        <v>3</v>
      </c>
      <c r="E2" s="14" t="s">
        <v>4</v>
      </c>
      <c r="F2" s="15" t="s">
        <v>5</v>
      </c>
      <c r="G2" s="16" t="s">
        <v>124</v>
      </c>
      <c r="H2" s="10" t="s">
        <v>57</v>
      </c>
      <c r="I2" s="3" t="s">
        <v>8</v>
      </c>
      <c r="J2" s="3" t="s">
        <v>9</v>
      </c>
    </row>
    <row r="3" spans="1:10">
      <c r="A3" s="17">
        <v>1</v>
      </c>
      <c r="B3" s="18" t="str">
        <f>'Wykaz ppg - kalkulator '!Y14</f>
        <v>47-110</v>
      </c>
      <c r="C3" s="18" t="str">
        <f>'Wykaz ppg - kalkulator '!Z14</f>
        <v>Kolonowskie</v>
      </c>
      <c r="D3" s="18" t="str">
        <f>'Wykaz ppg - kalkulator '!AA14</f>
        <v>Kolonowskie</v>
      </c>
      <c r="E3" s="18" t="str">
        <f>'Wykaz ppg - kalkulator '!AB14</f>
        <v>Ks. Czerwionki</v>
      </c>
      <c r="F3" s="18" t="str">
        <f>'Wykaz ppg - kalkulator '!AC14</f>
        <v>2a</v>
      </c>
      <c r="G3" s="12" t="s">
        <v>95</v>
      </c>
      <c r="H3" s="11">
        <f>'Wykaz ppg - kalkulator '!AT14</f>
        <v>42040</v>
      </c>
      <c r="I3" s="4" t="str">
        <f>'Wykaz ppg - kalkulator '!AU14</f>
        <v>G1</v>
      </c>
      <c r="J3" s="1" t="s">
        <v>138</v>
      </c>
    </row>
    <row r="4" spans="1:10">
      <c r="A4" s="17">
        <v>2</v>
      </c>
      <c r="B4" s="18" t="str">
        <f>'Wykaz ppg - kalkulator '!Y15</f>
        <v>47-110</v>
      </c>
      <c r="C4" s="18" t="str">
        <f>'Wykaz ppg - kalkulator '!Z15</f>
        <v>Kolonowskie</v>
      </c>
      <c r="D4" s="18" t="str">
        <f>'Wykaz ppg - kalkulator '!AA15</f>
        <v>Kolonowskie</v>
      </c>
      <c r="E4" s="18" t="str">
        <f>'Wykaz ppg - kalkulator '!AB15</f>
        <v>Leśna</v>
      </c>
      <c r="F4" s="18" t="str">
        <f>'Wykaz ppg - kalkulator '!AC15</f>
        <v>6b</v>
      </c>
      <c r="G4" s="12" t="s">
        <v>96</v>
      </c>
      <c r="H4" s="11">
        <f>'Wykaz ppg - kalkulator '!AT15</f>
        <v>42125</v>
      </c>
      <c r="I4" s="4" t="str">
        <f>'Wykaz ppg - kalkulator '!AU15</f>
        <v>G2</v>
      </c>
      <c r="J4" s="1" t="s">
        <v>138</v>
      </c>
    </row>
    <row r="5" spans="1:10">
      <c r="A5" s="17">
        <v>3</v>
      </c>
      <c r="B5" s="18" t="str">
        <f>'Wykaz ppg - kalkulator '!Y16</f>
        <v>47-110</v>
      </c>
      <c r="C5" s="18" t="str">
        <f>'Wykaz ppg - kalkulator '!Z16</f>
        <v>Kolonowskie</v>
      </c>
      <c r="D5" s="18" t="str">
        <f>'Wykaz ppg - kalkulator '!AA16</f>
        <v>Kolonowskie</v>
      </c>
      <c r="E5" s="18" t="str">
        <f>'Wykaz ppg - kalkulator '!AB16</f>
        <v>Szkolna</v>
      </c>
      <c r="F5" s="18" t="str">
        <f>'Wykaz ppg - kalkulator '!AC16</f>
        <v>1b</v>
      </c>
      <c r="G5" s="12" t="s">
        <v>97</v>
      </c>
      <c r="H5" s="11">
        <f>'Wykaz ppg - kalkulator '!AT16</f>
        <v>466211</v>
      </c>
      <c r="I5" s="4" t="str">
        <f>'Wykaz ppg - kalkulator '!AU16</f>
        <v>G3</v>
      </c>
      <c r="J5" s="1" t="str">
        <f>'Wykaz ppg - kalkulator '!AV16</f>
        <v>472</v>
      </c>
    </row>
    <row r="6" spans="1:10">
      <c r="A6" s="17">
        <v>4</v>
      </c>
      <c r="B6" s="18" t="str">
        <f>'Wykaz ppg - kalkulator '!Y17</f>
        <v>47-110</v>
      </c>
      <c r="C6" s="18" t="str">
        <f>'Wykaz ppg - kalkulator '!Z17</f>
        <v>Kolonowskie</v>
      </c>
      <c r="D6" s="18" t="str">
        <f>'Wykaz ppg - kalkulator '!AA17</f>
        <v>Kolonowskie</v>
      </c>
      <c r="E6" s="18" t="str">
        <f>'Wykaz ppg - kalkulator '!AB17</f>
        <v>Prosta</v>
      </c>
      <c r="F6" s="18" t="str">
        <f>'Wykaz ppg - kalkulator '!AC17</f>
        <v>dz.987/4</v>
      </c>
      <c r="G6" s="12" t="s">
        <v>98</v>
      </c>
      <c r="H6" s="11">
        <f>'Wykaz ppg - kalkulator '!AT17</f>
        <v>6727</v>
      </c>
      <c r="I6" s="4" t="str">
        <f>'Wykaz ppg - kalkulator '!AU17</f>
        <v>G1</v>
      </c>
      <c r="J6" s="1" t="s">
        <v>138</v>
      </c>
    </row>
    <row r="7" spans="1:10">
      <c r="A7" s="17">
        <v>5</v>
      </c>
      <c r="B7" s="18" t="str">
        <f>'Wykaz ppg - kalkulator '!Y18</f>
        <v>47-110</v>
      </c>
      <c r="C7" s="18" t="str">
        <f>'Wykaz ppg - kalkulator '!Z18</f>
        <v>Kolonowskie</v>
      </c>
      <c r="D7" s="18" t="str">
        <f>'Wykaz ppg - kalkulator '!AA18</f>
        <v>Kolonowskie</v>
      </c>
      <c r="E7" s="18" t="str">
        <f>'Wykaz ppg - kalkulator '!AB18</f>
        <v>Ks. Czerwionki</v>
      </c>
      <c r="F7" s="18" t="str">
        <f>'Wykaz ppg - kalkulator '!AC18</f>
        <v>39</v>
      </c>
      <c r="G7" s="12" t="s">
        <v>99</v>
      </c>
      <c r="H7" s="11">
        <f>'Wykaz ppg - kalkulator '!AT18</f>
        <v>46126</v>
      </c>
      <c r="I7" s="4" t="str">
        <f>'Wykaz ppg - kalkulator '!AU18</f>
        <v>G3</v>
      </c>
      <c r="J7" s="1" t="str">
        <f>'Wykaz ppg - kalkulator '!AV18</f>
        <v>143</v>
      </c>
    </row>
    <row r="8" spans="1:10">
      <c r="A8" s="17">
        <v>6</v>
      </c>
      <c r="B8" s="18" t="str">
        <f>'Wykaz ppg - kalkulator '!Y19</f>
        <v>47-110</v>
      </c>
      <c r="C8" s="18" t="str">
        <f>'Wykaz ppg - kalkulator '!Z19</f>
        <v>Kolonowskie</v>
      </c>
      <c r="D8" s="18" t="str">
        <f>'Wykaz ppg - kalkulator '!AA19</f>
        <v>Kolonowskie</v>
      </c>
      <c r="E8" s="18" t="str">
        <f>'Wykaz ppg - kalkulator '!AB19</f>
        <v>Ks. Czerwionki</v>
      </c>
      <c r="F8" s="18" t="str">
        <f>'Wykaz ppg - kalkulator '!AC19</f>
        <v>16</v>
      </c>
      <c r="G8" s="12" t="s">
        <v>100</v>
      </c>
      <c r="H8" s="11">
        <f>'Wykaz ppg - kalkulator '!AT19</f>
        <v>55535</v>
      </c>
      <c r="I8" s="4" t="str">
        <f>'Wykaz ppg - kalkulator '!AU19</f>
        <v>G2</v>
      </c>
      <c r="J8" s="1"/>
    </row>
    <row r="9" spans="1:10">
      <c r="A9" s="17">
        <v>7</v>
      </c>
      <c r="B9" s="18" t="str">
        <f>'Wykaz ppg - kalkulator '!Y20</f>
        <v>47-175</v>
      </c>
      <c r="C9" s="18" t="str">
        <f>'Wykaz ppg - kalkulator '!Z20</f>
        <v>Kadłub</v>
      </c>
      <c r="D9" s="18" t="str">
        <f>'Wykaz ppg - kalkulator '!AA20</f>
        <v>Spórok</v>
      </c>
      <c r="E9" s="18" t="str">
        <f>'Wykaz ppg - kalkulator '!AB20</f>
        <v>Guznera</v>
      </c>
      <c r="F9" s="18" t="str">
        <f>'Wykaz ppg - kalkulator '!AC20</f>
        <v>3</v>
      </c>
      <c r="G9" s="19" t="str">
        <f>'Wykaz ppg - kalkulator '!AE20</f>
        <v>8018590365500032347710</v>
      </c>
      <c r="H9" s="11">
        <f>'Wykaz ppg - kalkulator '!AT20</f>
        <v>52935</v>
      </c>
      <c r="I9" s="4" t="str">
        <f>'Wykaz ppg - kalkulator '!AU20</f>
        <v>W-3.9_ZA</v>
      </c>
      <c r="J9" s="1"/>
    </row>
  </sheetData>
  <mergeCells count="2">
    <mergeCell ref="A1:A2"/>
    <mergeCell ref="B1:F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E257EA-4EC6-424C-8F42-BD6CFD4BF77C}">
  <dimension ref="A1:M8"/>
  <sheetViews>
    <sheetView workbookViewId="0">
      <selection activeCell="A6" sqref="A6:M8"/>
    </sheetView>
  </sheetViews>
  <sheetFormatPr defaultRowHeight="10.5"/>
  <cols>
    <col min="1" max="1" width="8.6640625" style="20"/>
    <col min="2" max="13" width="7.58203125" style="20" customWidth="1"/>
    <col min="14" max="16384" width="8.6640625" style="20"/>
  </cols>
  <sheetData>
    <row r="1" spans="1:13" ht="73.5">
      <c r="A1" s="28" t="s">
        <v>132</v>
      </c>
      <c r="B1" s="28" t="s">
        <v>136</v>
      </c>
      <c r="C1" s="28" t="s">
        <v>133</v>
      </c>
      <c r="D1" s="28" t="s">
        <v>134</v>
      </c>
    </row>
    <row r="2" spans="1:13">
      <c r="A2" s="25">
        <v>1</v>
      </c>
      <c r="B2" s="26" t="s">
        <v>97</v>
      </c>
      <c r="C2" s="27">
        <v>472</v>
      </c>
      <c r="D2" s="25">
        <f>'wykaz ppe '!I5</f>
        <v>466211</v>
      </c>
    </row>
    <row r="3" spans="1:13">
      <c r="A3" s="25">
        <v>2</v>
      </c>
      <c r="B3" s="26" t="s">
        <v>99</v>
      </c>
      <c r="C3" s="27">
        <v>143</v>
      </c>
      <c r="D3" s="25">
        <f>'wykaz ppe '!I7</f>
        <v>46126</v>
      </c>
    </row>
    <row r="4" spans="1:13">
      <c r="A4" s="91" t="s">
        <v>135</v>
      </c>
      <c r="B4" s="91"/>
      <c r="C4" s="91"/>
      <c r="D4" s="25">
        <f>SUM(D2:D3)</f>
        <v>512337</v>
      </c>
    </row>
    <row r="6" spans="1:13" ht="42">
      <c r="A6" s="21" t="s">
        <v>26</v>
      </c>
      <c r="B6" s="22" t="s">
        <v>10</v>
      </c>
      <c r="C6" s="22" t="s">
        <v>11</v>
      </c>
      <c r="D6" s="22" t="s">
        <v>21</v>
      </c>
      <c r="E6" s="22" t="s">
        <v>12</v>
      </c>
      <c r="F6" s="22" t="s">
        <v>13</v>
      </c>
      <c r="G6" s="22" t="s">
        <v>14</v>
      </c>
      <c r="H6" s="22" t="s">
        <v>15</v>
      </c>
      <c r="I6" s="22" t="s">
        <v>16</v>
      </c>
      <c r="J6" s="22" t="s">
        <v>17</v>
      </c>
      <c r="K6" s="22" t="s">
        <v>18</v>
      </c>
      <c r="L6" s="22" t="s">
        <v>19</v>
      </c>
      <c r="M6" s="22" t="s">
        <v>20</v>
      </c>
    </row>
    <row r="7" spans="1:13">
      <c r="A7" s="23" t="s">
        <v>97</v>
      </c>
      <c r="B7" s="24">
        <v>74408</v>
      </c>
      <c r="C7" s="24">
        <v>73565</v>
      </c>
      <c r="D7" s="24">
        <v>64190</v>
      </c>
      <c r="E7" s="24">
        <v>45183</v>
      </c>
      <c r="F7" s="24">
        <v>23532</v>
      </c>
      <c r="G7" s="24">
        <v>11053</v>
      </c>
      <c r="H7" s="24">
        <v>0</v>
      </c>
      <c r="I7" s="24">
        <v>0</v>
      </c>
      <c r="J7" s="24">
        <v>2105</v>
      </c>
      <c r="K7" s="24">
        <v>26142</v>
      </c>
      <c r="L7" s="24">
        <v>69480</v>
      </c>
      <c r="M7" s="24">
        <v>89536</v>
      </c>
    </row>
    <row r="8" spans="1:13">
      <c r="A8" s="23" t="s">
        <v>99</v>
      </c>
      <c r="B8" s="24">
        <v>10766</v>
      </c>
      <c r="C8" s="24">
        <v>10622</v>
      </c>
      <c r="D8" s="24">
        <v>9068</v>
      </c>
      <c r="E8" s="24">
        <v>6069</v>
      </c>
      <c r="F8" s="24">
        <v>2354</v>
      </c>
      <c r="G8" s="24">
        <v>266</v>
      </c>
      <c r="H8" s="24">
        <v>127</v>
      </c>
      <c r="I8" s="24">
        <v>208</v>
      </c>
      <c r="J8" s="24">
        <v>294</v>
      </c>
      <c r="K8" s="24">
        <v>3292</v>
      </c>
      <c r="L8" s="24">
        <v>9219</v>
      </c>
      <c r="M8" s="24">
        <v>11193</v>
      </c>
    </row>
  </sheetData>
  <mergeCells count="1">
    <mergeCell ref="A4:C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148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Wykaz ppg - kalkulator </vt:lpstr>
      <vt:lpstr>Ceny</vt:lpstr>
      <vt:lpstr>wykaz ppe </vt:lpstr>
      <vt:lpstr>akcyza</vt:lpstr>
      <vt:lpstr>d.t.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1a do SWZ</dc:title>
  <dc:creator>Jacek Walski</dc:creator>
  <cp:lastModifiedBy>Jacek Walski</cp:lastModifiedBy>
  <cp:revision>147</cp:revision>
  <cp:lastPrinted>2017-09-11T08:29:14Z</cp:lastPrinted>
  <dcterms:created xsi:type="dcterms:W3CDTF">2016-09-26T13:43:19Z</dcterms:created>
  <dcterms:modified xsi:type="dcterms:W3CDTF">2025-05-11T12:44:14Z</dcterms:modified>
</cp:coreProperties>
</file>