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20 r.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Katarzyna Sierosławska</author>
  </authors>
  <commentList>
    <comment ref="D2" authorId="0">
      <text>
        <r>
          <rPr>
            <b/>
            <sz val="9"/>
            <rFont val="Tahoma"/>
            <family val="2"/>
          </rPr>
          <t>Katarzyna Sierosławska:</t>
        </r>
        <r>
          <rPr>
            <sz val="9"/>
            <rFont val="Tahoma"/>
            <family val="2"/>
          </rPr>
          <t xml:space="preserve">
RZIS poz.A - wyłączenia
</t>
        </r>
      </text>
    </comment>
    <comment ref="E2" authorId="0">
      <text>
        <r>
          <rPr>
            <b/>
            <sz val="9"/>
            <rFont val="Tahoma"/>
            <family val="2"/>
          </rPr>
          <t>Katarzyna Sierosławska:</t>
        </r>
        <r>
          <rPr>
            <sz val="9"/>
            <rFont val="Tahoma"/>
            <family val="2"/>
          </rPr>
          <t xml:space="preserve">
RZIS poz. G - wyłaczenia
</t>
        </r>
      </text>
    </comment>
    <comment ref="F2" authorId="0">
      <text>
        <r>
          <rPr>
            <b/>
            <sz val="9"/>
            <rFont val="Tahoma"/>
            <family val="0"/>
          </rPr>
          <t>Katarzyna Sierosławska:</t>
        </r>
        <r>
          <rPr>
            <sz val="9"/>
            <rFont val="Tahoma"/>
            <family val="0"/>
          </rPr>
          <t xml:space="preserve">
RZIS poz.D - wyłączenia</t>
        </r>
      </text>
    </comment>
  </commentList>
</comments>
</file>

<file path=xl/sharedStrings.xml><?xml version="1.0" encoding="utf-8"?>
<sst xmlns="http://schemas.openxmlformats.org/spreadsheetml/2006/main" count="37" uniqueCount="37">
  <si>
    <t>Lp.</t>
  </si>
  <si>
    <t>Nazwa jednostki</t>
  </si>
  <si>
    <t>Ilość jedn. organiz.</t>
  </si>
  <si>
    <t>Przychody netto ze sprzedaży</t>
  </si>
  <si>
    <t>Przychody operacyjne</t>
  </si>
  <si>
    <t>Aktywa trwałe</t>
  </si>
  <si>
    <t>Zapasy</t>
  </si>
  <si>
    <t>Fundusz jednostki</t>
  </si>
  <si>
    <t>Suma bilansowa</t>
  </si>
  <si>
    <t>Miejska Pracownia Urbanistyczna</t>
  </si>
  <si>
    <t>Komenda Miejska Państwowej Straży Pożarnej</t>
  </si>
  <si>
    <t>Powiatowy Urząd Pracy</t>
  </si>
  <si>
    <t>Bydgoski Ośrodek Rehabilitacji, Terapii Uzależnień i Profilaktyki "BORPA"</t>
  </si>
  <si>
    <t>Straż Miejska</t>
  </si>
  <si>
    <t>Powiatowy Inspektorat Nadzoru Budowlanego</t>
  </si>
  <si>
    <t>Schronisko dla Zwierząt</t>
  </si>
  <si>
    <t>Zarząd Dróg Miejskich i Komunikacji Publicznej</t>
  </si>
  <si>
    <t>Zespół Żłobków Miejskich</t>
  </si>
  <si>
    <t>Bydgoskie Centrum Informacji</t>
  </si>
  <si>
    <t>Miejska Pracownia Geodezyjna</t>
  </si>
  <si>
    <t>Razem jednostki budżetowe</t>
  </si>
  <si>
    <t>Zakład Aktywności Zawodowej</t>
  </si>
  <si>
    <t>RAZEM</t>
  </si>
  <si>
    <t>Miejski Ośrodek Pomocy Społecznej</t>
  </si>
  <si>
    <t>Wynik finansowy netto</t>
  </si>
  <si>
    <t>Razem samorządowe zakłady budżetowe</t>
  </si>
  <si>
    <t xml:space="preserve">Zakład Pielęgnacyjno-Opiekuńczy </t>
  </si>
  <si>
    <t>Centrum Integracji Społecznej</t>
  </si>
  <si>
    <t>Przychody finansowe</t>
  </si>
  <si>
    <t>Załącznik Nr 1</t>
  </si>
  <si>
    <t>Dane ze sprawozdań finansowych jednostkowych na dzień 31.12.2020 r.</t>
  </si>
  <si>
    <t xml:space="preserve">Jednostki oświatowe </t>
  </si>
  <si>
    <t>Bydgoskie Biuro Finansów Oświaty</t>
  </si>
  <si>
    <t>Urząd Miasta - Księgowość</t>
  </si>
  <si>
    <t>Bydgoskie Centrum Sportu</t>
  </si>
  <si>
    <t>Zespół Domów Pomocy Społecznej i Ośrodków Wsparcia</t>
  </si>
  <si>
    <t>Bydgoski Zespół Placówek Opiekuńczo-Wychowawczych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</si>
</sst>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4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 quotePrefix="1">
      <alignment horizontal="right" vertical="center"/>
    </xf>
    <xf numFmtId="4" fontId="1" fillId="34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" fontId="2" fillId="10" borderId="10" xfId="0" applyNumberFormat="1" applyFont="1" applyFill="1" applyBorder="1" applyAlignment="1">
      <alignment vertical="center"/>
    </xf>
    <xf numFmtId="4" fontId="2" fillId="10" borderId="10" xfId="0" applyNumberFormat="1" applyFont="1" applyFill="1" applyBorder="1" applyAlignment="1">
      <alignment horizontal="right" vertical="center"/>
    </xf>
    <xf numFmtId="0" fontId="2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vertical="center" wrapText="1"/>
    </xf>
    <xf numFmtId="3" fontId="2" fillId="1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3.25390625" style="4" customWidth="1"/>
    <col min="2" max="2" width="26.375" style="3" customWidth="1"/>
    <col min="3" max="3" width="5.375" style="1" customWidth="1"/>
    <col min="4" max="4" width="14.75390625" style="1" customWidth="1"/>
    <col min="5" max="5" width="12.125" style="1" customWidth="1"/>
    <col min="6" max="6" width="12.375" style="1" customWidth="1"/>
    <col min="7" max="7" width="14.375" style="1" customWidth="1"/>
    <col min="8" max="8" width="14.875" style="1" customWidth="1"/>
    <col min="9" max="9" width="11.25390625" style="1" customWidth="1"/>
    <col min="10" max="10" width="14.875" style="1" customWidth="1"/>
    <col min="11" max="11" width="14.75390625" style="1" customWidth="1"/>
    <col min="12" max="16384" width="9.125" style="1" customWidth="1"/>
  </cols>
  <sheetData>
    <row r="1" spans="2:10" ht="16.5" customHeight="1">
      <c r="B1" s="28" t="s">
        <v>30</v>
      </c>
      <c r="C1" s="29"/>
      <c r="D1" s="29"/>
      <c r="E1" s="29"/>
      <c r="F1" s="29"/>
      <c r="G1" s="29"/>
      <c r="J1" s="1" t="s">
        <v>29</v>
      </c>
    </row>
    <row r="2" spans="1:11" s="2" customFormat="1" ht="37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28</v>
      </c>
      <c r="F2" s="8" t="s">
        <v>4</v>
      </c>
      <c r="G2" s="8" t="s">
        <v>24</v>
      </c>
      <c r="H2" s="8" t="s">
        <v>5</v>
      </c>
      <c r="I2" s="8" t="s">
        <v>6</v>
      </c>
      <c r="J2" s="8" t="s">
        <v>7</v>
      </c>
      <c r="K2" s="8" t="s">
        <v>8</v>
      </c>
    </row>
    <row r="3" spans="1:11" s="20" customFormat="1" ht="10.5" customHeight="1">
      <c r="A3" s="21">
        <v>1</v>
      </c>
      <c r="B3" s="22">
        <v>2</v>
      </c>
      <c r="C3" s="21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  <c r="K3" s="23">
        <v>11</v>
      </c>
    </row>
    <row r="4" spans="1:13" ht="15.75" customHeight="1">
      <c r="A4" s="9">
        <v>1</v>
      </c>
      <c r="B4" s="10" t="s">
        <v>9</v>
      </c>
      <c r="C4" s="11">
        <v>1</v>
      </c>
      <c r="D4" s="17">
        <v>859.38</v>
      </c>
      <c r="E4" s="17">
        <v>0</v>
      </c>
      <c r="F4" s="17">
        <v>141873.15</v>
      </c>
      <c r="G4" s="24">
        <v>-4444372.26</v>
      </c>
      <c r="H4" s="17">
        <v>195721.66</v>
      </c>
      <c r="I4" s="17">
        <v>0</v>
      </c>
      <c r="J4" s="17">
        <v>4244325.3</v>
      </c>
      <c r="K4" s="17">
        <v>364621.5</v>
      </c>
      <c r="L4" s="5"/>
      <c r="M4" s="5"/>
    </row>
    <row r="5" spans="1:13" ht="25.5">
      <c r="A5" s="9">
        <v>2</v>
      </c>
      <c r="B5" s="10" t="s">
        <v>10</v>
      </c>
      <c r="C5" s="11">
        <v>1</v>
      </c>
      <c r="D5" s="17">
        <v>0</v>
      </c>
      <c r="E5" s="17">
        <v>2.99</v>
      </c>
      <c r="F5" s="17">
        <v>53127.64</v>
      </c>
      <c r="G5" s="25">
        <v>-24836262.57</v>
      </c>
      <c r="H5" s="17">
        <v>15044837.88</v>
      </c>
      <c r="I5" s="17">
        <v>588495.53</v>
      </c>
      <c r="J5" s="17">
        <v>40348451.64</v>
      </c>
      <c r="K5" s="17">
        <v>15639153.28</v>
      </c>
      <c r="L5" s="5"/>
      <c r="M5" s="5"/>
    </row>
    <row r="6" spans="1:13" ht="12.75">
      <c r="A6" s="9">
        <v>3</v>
      </c>
      <c r="B6" s="10" t="s">
        <v>11</v>
      </c>
      <c r="C6" s="11">
        <v>1</v>
      </c>
      <c r="D6" s="17">
        <v>245685</v>
      </c>
      <c r="E6" s="17">
        <v>6.65</v>
      </c>
      <c r="F6" s="17">
        <v>2569.97</v>
      </c>
      <c r="G6" s="25">
        <v>-13284684.7</v>
      </c>
      <c r="H6" s="17">
        <v>2383611.04</v>
      </c>
      <c r="I6" s="17">
        <v>0</v>
      </c>
      <c r="J6" s="17">
        <v>14603955.6</v>
      </c>
      <c r="K6" s="17">
        <v>38829307.82</v>
      </c>
      <c r="L6" s="5"/>
      <c r="M6" s="5"/>
    </row>
    <row r="7" spans="1:13" ht="12.75">
      <c r="A7" s="9">
        <v>4</v>
      </c>
      <c r="B7" s="10" t="s">
        <v>31</v>
      </c>
      <c r="C7" s="18">
        <v>110</v>
      </c>
      <c r="D7" s="17">
        <v>8480519.72</v>
      </c>
      <c r="E7" s="17">
        <v>47424.9</v>
      </c>
      <c r="F7" s="17">
        <f>6564615.6-722379.3</f>
        <v>5842236.3</v>
      </c>
      <c r="G7" s="25">
        <v>-574794078.94</v>
      </c>
      <c r="H7" s="17">
        <v>471645394.04</v>
      </c>
      <c r="I7" s="17">
        <v>784331.44</v>
      </c>
      <c r="J7" s="17">
        <v>997522366.69</v>
      </c>
      <c r="K7" s="17">
        <f>479070047.74-27730.27</f>
        <v>479042317.47</v>
      </c>
      <c r="L7" s="5"/>
      <c r="M7" s="5"/>
    </row>
    <row r="8" spans="1:13" ht="25.5">
      <c r="A8" s="9">
        <v>5</v>
      </c>
      <c r="B8" s="10" t="s">
        <v>32</v>
      </c>
      <c r="C8" s="18">
        <v>1</v>
      </c>
      <c r="D8" s="17">
        <f>40115.04-40115.04</f>
        <v>0</v>
      </c>
      <c r="E8" s="17">
        <v>15.08</v>
      </c>
      <c r="F8" s="17">
        <v>0</v>
      </c>
      <c r="G8" s="25">
        <v>-10207214.68</v>
      </c>
      <c r="H8" s="17">
        <v>163554.3</v>
      </c>
      <c r="I8" s="17">
        <v>0</v>
      </c>
      <c r="J8" s="17">
        <v>9375524.89</v>
      </c>
      <c r="K8" s="17">
        <f>249385.61-2776.37</f>
        <v>246609.24</v>
      </c>
      <c r="L8" s="5"/>
      <c r="M8" s="5"/>
    </row>
    <row r="9" spans="1:13" ht="25.5">
      <c r="A9" s="9">
        <v>6</v>
      </c>
      <c r="B9" s="10" t="s">
        <v>23</v>
      </c>
      <c r="C9" s="11">
        <v>1</v>
      </c>
      <c r="D9" s="17">
        <v>3901943.13</v>
      </c>
      <c r="E9" s="17">
        <v>113844.7</v>
      </c>
      <c r="F9" s="17">
        <v>348072.1</v>
      </c>
      <c r="G9" s="25">
        <v>-78996588.76</v>
      </c>
      <c r="H9" s="17">
        <v>4696775.46</v>
      </c>
      <c r="I9" s="17">
        <v>152957.77</v>
      </c>
      <c r="J9" s="17">
        <v>81611350.48</v>
      </c>
      <c r="K9" s="17">
        <f>7037437.76-9948.55</f>
        <v>7027489.21</v>
      </c>
      <c r="L9" s="5"/>
      <c r="M9" s="5"/>
    </row>
    <row r="10" spans="1:13" ht="38.25">
      <c r="A10" s="9">
        <v>7</v>
      </c>
      <c r="B10" s="10" t="s">
        <v>12</v>
      </c>
      <c r="C10" s="11">
        <v>1</v>
      </c>
      <c r="D10" s="17">
        <v>0</v>
      </c>
      <c r="E10" s="17">
        <v>4172.3</v>
      </c>
      <c r="F10" s="17">
        <v>630.33</v>
      </c>
      <c r="G10" s="25">
        <v>-4308260.79</v>
      </c>
      <c r="H10" s="17">
        <v>501305.13</v>
      </c>
      <c r="I10" s="17">
        <v>0</v>
      </c>
      <c r="J10" s="17">
        <v>4537179.11</v>
      </c>
      <c r="K10" s="17">
        <v>507273.73</v>
      </c>
      <c r="L10" s="5"/>
      <c r="M10" s="5"/>
    </row>
    <row r="11" spans="1:13" ht="12.75">
      <c r="A11" s="9">
        <v>8</v>
      </c>
      <c r="B11" s="10" t="s">
        <v>33</v>
      </c>
      <c r="C11" s="11">
        <v>1</v>
      </c>
      <c r="D11" s="17">
        <f>2281353968.4-8079898.76</f>
        <v>2273274069.64</v>
      </c>
      <c r="E11" s="17">
        <v>18957244.85</v>
      </c>
      <c r="F11" s="17">
        <f>33921706.64-3916.49</f>
        <v>33917790.15</v>
      </c>
      <c r="G11" s="25">
        <v>1493177841.27</v>
      </c>
      <c r="H11" s="17">
        <v>2283228143.62</v>
      </c>
      <c r="I11" s="17">
        <v>216038.26</v>
      </c>
      <c r="J11" s="17">
        <v>852688103.53</v>
      </c>
      <c r="K11" s="17">
        <f>2415040944.12-355752.9</f>
        <v>2414685191.22</v>
      </c>
      <c r="L11" s="5"/>
      <c r="M11" s="5"/>
    </row>
    <row r="12" spans="1:13" ht="12.75">
      <c r="A12" s="9">
        <v>9</v>
      </c>
      <c r="B12" s="10" t="s">
        <v>13</v>
      </c>
      <c r="C12" s="11">
        <v>1</v>
      </c>
      <c r="D12" s="17">
        <f>27389.9-4146.17</f>
        <v>23243.730000000003</v>
      </c>
      <c r="E12" s="17">
        <v>0</v>
      </c>
      <c r="F12" s="17">
        <v>0</v>
      </c>
      <c r="G12" s="25">
        <v>-15705267.4</v>
      </c>
      <c r="H12" s="17">
        <v>1418889.81</v>
      </c>
      <c r="I12" s="17">
        <v>0</v>
      </c>
      <c r="J12" s="17">
        <v>15606983.93</v>
      </c>
      <c r="K12" s="17">
        <f>1745018.15-191.66</f>
        <v>1744826.49</v>
      </c>
      <c r="L12" s="5"/>
      <c r="M12" s="5"/>
    </row>
    <row r="13" spans="1:13" ht="25.5">
      <c r="A13" s="9">
        <v>10</v>
      </c>
      <c r="B13" s="10" t="s">
        <v>14</v>
      </c>
      <c r="C13" s="11">
        <v>1</v>
      </c>
      <c r="D13" s="17">
        <v>0</v>
      </c>
      <c r="E13" s="17">
        <v>0</v>
      </c>
      <c r="F13" s="17">
        <v>0.14</v>
      </c>
      <c r="G13" s="25">
        <v>-1419486.57</v>
      </c>
      <c r="H13" s="17">
        <v>29434.33</v>
      </c>
      <c r="I13" s="17">
        <v>0</v>
      </c>
      <c r="J13" s="17">
        <v>1376479.91</v>
      </c>
      <c r="K13" s="17">
        <v>170143.19</v>
      </c>
      <c r="L13" s="5"/>
      <c r="M13" s="5"/>
    </row>
    <row r="14" spans="1:13" ht="12.75">
      <c r="A14" s="9">
        <v>11</v>
      </c>
      <c r="B14" s="10" t="s">
        <v>15</v>
      </c>
      <c r="C14" s="11">
        <v>1</v>
      </c>
      <c r="D14" s="17">
        <v>145788.59</v>
      </c>
      <c r="E14" s="17">
        <v>0</v>
      </c>
      <c r="F14" s="17">
        <v>92970.49</v>
      </c>
      <c r="G14" s="25">
        <v>-2225458.29</v>
      </c>
      <c r="H14" s="17">
        <v>4654512.24</v>
      </c>
      <c r="I14" s="17">
        <v>106173.84</v>
      </c>
      <c r="J14" s="17">
        <v>6805755.33</v>
      </c>
      <c r="K14" s="17">
        <v>4776553.53</v>
      </c>
      <c r="L14" s="5"/>
      <c r="M14" s="5"/>
    </row>
    <row r="15" spans="1:13" ht="25.5">
      <c r="A15" s="9">
        <v>12</v>
      </c>
      <c r="B15" s="10" t="s">
        <v>16</v>
      </c>
      <c r="C15" s="11">
        <v>1</v>
      </c>
      <c r="D15" s="17">
        <f>60968080.63-233.6</f>
        <v>60967847.03</v>
      </c>
      <c r="E15" s="17">
        <v>0</v>
      </c>
      <c r="F15" s="17">
        <v>2943866.35</v>
      </c>
      <c r="G15" s="25">
        <v>-256425772.57</v>
      </c>
      <c r="H15" s="17">
        <f>1518950702.55-1311803.5</f>
        <v>1517638899.05</v>
      </c>
      <c r="I15" s="17">
        <v>65040.55</v>
      </c>
      <c r="J15" s="17">
        <v>1724832913.16</v>
      </c>
      <c r="K15" s="17">
        <f>1536436519.58-1311803.5</f>
        <v>1535124716.08</v>
      </c>
      <c r="L15" s="5"/>
      <c r="M15" s="5"/>
    </row>
    <row r="16" spans="1:13" ht="12.75">
      <c r="A16" s="9">
        <v>13</v>
      </c>
      <c r="B16" s="10" t="s">
        <v>17</v>
      </c>
      <c r="C16" s="11">
        <v>1</v>
      </c>
      <c r="D16" s="17">
        <f>3072943.81-22957.25</f>
        <v>3049986.56</v>
      </c>
      <c r="E16" s="17">
        <v>5951.32</v>
      </c>
      <c r="F16" s="17">
        <v>163.08</v>
      </c>
      <c r="G16" s="25">
        <v>-15765824.4</v>
      </c>
      <c r="H16" s="17">
        <v>14109626.34</v>
      </c>
      <c r="I16" s="17">
        <v>33479.24</v>
      </c>
      <c r="J16" s="17">
        <v>28858606.32</v>
      </c>
      <c r="K16" s="17">
        <v>14278427.84</v>
      </c>
      <c r="L16" s="5"/>
      <c r="M16" s="5"/>
    </row>
    <row r="17" spans="1:13" ht="12.75">
      <c r="A17" s="9">
        <v>14</v>
      </c>
      <c r="B17" s="10" t="s">
        <v>34</v>
      </c>
      <c r="C17" s="11">
        <v>1</v>
      </c>
      <c r="D17" s="17">
        <v>3562827.05</v>
      </c>
      <c r="E17" s="17">
        <v>18871.54</v>
      </c>
      <c r="F17" s="17">
        <v>1847031.67</v>
      </c>
      <c r="G17" s="25">
        <v>-21701435.36</v>
      </c>
      <c r="H17" s="17">
        <v>169522375.66</v>
      </c>
      <c r="I17" s="17">
        <v>4434.6</v>
      </c>
      <c r="J17" s="17">
        <v>189967713.75</v>
      </c>
      <c r="K17" s="17">
        <v>170135014.32</v>
      </c>
      <c r="L17" s="5"/>
      <c r="M17" s="5"/>
    </row>
    <row r="18" spans="1:13" ht="12.75">
      <c r="A18" s="9">
        <v>15</v>
      </c>
      <c r="B18" s="10" t="s">
        <v>18</v>
      </c>
      <c r="C18" s="11">
        <v>1</v>
      </c>
      <c r="D18" s="17">
        <f>108905.71-1603.02</f>
        <v>107302.69</v>
      </c>
      <c r="E18" s="17">
        <v>0</v>
      </c>
      <c r="F18" s="17">
        <v>0</v>
      </c>
      <c r="G18" s="25">
        <v>-912175.02</v>
      </c>
      <c r="H18" s="17">
        <v>908053.41</v>
      </c>
      <c r="I18" s="17">
        <v>79738.77</v>
      </c>
      <c r="J18" s="17">
        <v>1886504.46</v>
      </c>
      <c r="K18" s="17">
        <v>1026756.35</v>
      </c>
      <c r="L18" s="5"/>
      <c r="M18" s="5"/>
    </row>
    <row r="19" spans="1:13" ht="25.5">
      <c r="A19" s="9">
        <v>16</v>
      </c>
      <c r="B19" s="10" t="s">
        <v>26</v>
      </c>
      <c r="C19" s="11">
        <v>1</v>
      </c>
      <c r="D19" s="17">
        <v>2631625.82</v>
      </c>
      <c r="E19" s="17">
        <v>0</v>
      </c>
      <c r="F19" s="17">
        <f>187343.59-900</f>
        <v>186443.59</v>
      </c>
      <c r="G19" s="25">
        <v>-459351.04</v>
      </c>
      <c r="H19" s="17">
        <v>2032676</v>
      </c>
      <c r="I19" s="17">
        <v>75674.78</v>
      </c>
      <c r="J19" s="17">
        <v>2484485.59</v>
      </c>
      <c r="K19" s="17">
        <v>2606862.59</v>
      </c>
      <c r="L19" s="5"/>
      <c r="M19" s="5"/>
    </row>
    <row r="20" spans="1:13" ht="38.25">
      <c r="A20" s="9">
        <v>17</v>
      </c>
      <c r="B20" s="10" t="s">
        <v>35</v>
      </c>
      <c r="C20" s="11">
        <v>1</v>
      </c>
      <c r="D20" s="17">
        <v>5121960.64</v>
      </c>
      <c r="E20" s="17">
        <v>49.15</v>
      </c>
      <c r="F20" s="17">
        <v>109507.75</v>
      </c>
      <c r="G20" s="25">
        <v>-21863787.07</v>
      </c>
      <c r="H20" s="17">
        <v>14742452.04</v>
      </c>
      <c r="I20" s="17">
        <v>111984.56</v>
      </c>
      <c r="J20" s="17">
        <v>34920885.53</v>
      </c>
      <c r="K20" s="17">
        <f>17550318.21-2556.21</f>
        <v>17547762</v>
      </c>
      <c r="L20" s="5"/>
      <c r="M20" s="5"/>
    </row>
    <row r="21" spans="1:13" ht="25.5">
      <c r="A21" s="9">
        <v>18</v>
      </c>
      <c r="B21" s="10" t="s">
        <v>36</v>
      </c>
      <c r="C21" s="11">
        <v>1</v>
      </c>
      <c r="D21" s="17">
        <f>13161.77-81.4</f>
        <v>13080.37</v>
      </c>
      <c r="E21" s="17">
        <v>0</v>
      </c>
      <c r="F21" s="17">
        <v>160215.44</v>
      </c>
      <c r="G21" s="25">
        <v>-12549666.19</v>
      </c>
      <c r="H21" s="17">
        <v>6300614.37</v>
      </c>
      <c r="I21" s="17">
        <v>137473.22</v>
      </c>
      <c r="J21" s="17">
        <v>18075917.33</v>
      </c>
      <c r="K21" s="17">
        <f>7840267.91-9312.31</f>
        <v>7830955.600000001</v>
      </c>
      <c r="L21" s="5"/>
      <c r="M21" s="5"/>
    </row>
    <row r="22" spans="1:13" ht="12.75">
      <c r="A22" s="9">
        <v>19</v>
      </c>
      <c r="B22" s="10" t="s">
        <v>19</v>
      </c>
      <c r="C22" s="11">
        <v>1</v>
      </c>
      <c r="D22" s="17">
        <v>683763.24</v>
      </c>
      <c r="E22" s="17">
        <v>0</v>
      </c>
      <c r="F22" s="17">
        <v>0</v>
      </c>
      <c r="G22" s="25">
        <v>-2185503.44</v>
      </c>
      <c r="H22" s="17">
        <v>271001.3</v>
      </c>
      <c r="I22" s="17">
        <v>0</v>
      </c>
      <c r="J22" s="17">
        <v>2282604.32</v>
      </c>
      <c r="K22" s="17">
        <v>331690.75</v>
      </c>
      <c r="L22" s="5"/>
      <c r="M22" s="5"/>
    </row>
    <row r="23" spans="1:13" s="6" customFormat="1" ht="21.75" customHeight="1">
      <c r="A23" s="19"/>
      <c r="B23" s="13" t="s">
        <v>20</v>
      </c>
      <c r="C23" s="14">
        <f aca="true" t="shared" si="0" ref="C23:K23">SUM(C4:C22)</f>
        <v>128</v>
      </c>
      <c r="D23" s="15">
        <f t="shared" si="0"/>
        <v>2362210502.59</v>
      </c>
      <c r="E23" s="15">
        <f t="shared" si="0"/>
        <v>19147583.48</v>
      </c>
      <c r="F23" s="15">
        <f t="shared" si="0"/>
        <v>45646498.150000006</v>
      </c>
      <c r="G23" s="26">
        <f t="shared" si="0"/>
        <v>431092651.2200001</v>
      </c>
      <c r="H23" s="15">
        <f t="shared" si="0"/>
        <v>4509487877.679999</v>
      </c>
      <c r="I23" s="15">
        <f t="shared" si="0"/>
        <v>2355822.5600000005</v>
      </c>
      <c r="J23" s="15">
        <f t="shared" si="0"/>
        <v>4032030106.8700004</v>
      </c>
      <c r="K23" s="15">
        <f t="shared" si="0"/>
        <v>4711915672.210001</v>
      </c>
      <c r="L23" s="7"/>
      <c r="M23" s="7"/>
    </row>
    <row r="24" spans="1:13" ht="12.75">
      <c r="A24" s="9">
        <v>20</v>
      </c>
      <c r="B24" s="10" t="s">
        <v>27</v>
      </c>
      <c r="C24" s="16">
        <v>1</v>
      </c>
      <c r="D24" s="12">
        <f>2949833.37-1685900</f>
        <v>1263933.37</v>
      </c>
      <c r="E24" s="12">
        <v>427.05</v>
      </c>
      <c r="F24" s="12">
        <v>1201.58</v>
      </c>
      <c r="G24" s="27">
        <v>71617.43</v>
      </c>
      <c r="H24" s="12">
        <v>0</v>
      </c>
      <c r="I24" s="12">
        <v>0</v>
      </c>
      <c r="J24" s="12">
        <v>144400.65</v>
      </c>
      <c r="K24" s="17">
        <v>404834.44</v>
      </c>
      <c r="L24" s="5"/>
      <c r="M24" s="5"/>
    </row>
    <row r="25" spans="1:13" ht="12.75">
      <c r="A25" s="9">
        <v>21</v>
      </c>
      <c r="B25" s="10" t="s">
        <v>21</v>
      </c>
      <c r="C25" s="16">
        <v>1</v>
      </c>
      <c r="D25" s="12">
        <f>1680346.23-137086.41</f>
        <v>1543259.82</v>
      </c>
      <c r="E25" s="12">
        <v>289.96</v>
      </c>
      <c r="F25" s="12">
        <v>1066971.34</v>
      </c>
      <c r="G25" s="27">
        <v>573.81</v>
      </c>
      <c r="H25" s="12">
        <v>1657787.77</v>
      </c>
      <c r="I25" s="12">
        <v>13200.23</v>
      </c>
      <c r="J25" s="12">
        <v>1663913.47</v>
      </c>
      <c r="K25" s="17">
        <f>1926854.31-3296.87</f>
        <v>1923557.44</v>
      </c>
      <c r="L25" s="5"/>
      <c r="M25" s="5"/>
    </row>
    <row r="26" spans="1:13" s="6" customFormat="1" ht="24" customHeight="1">
      <c r="A26" s="19"/>
      <c r="B26" s="13" t="s">
        <v>25</v>
      </c>
      <c r="C26" s="14">
        <f>SUM(C24:C25)</f>
        <v>2</v>
      </c>
      <c r="D26" s="15">
        <f aca="true" t="shared" si="1" ref="D26:K26">SUM(D24:D25)</f>
        <v>2807193.1900000004</v>
      </c>
      <c r="E26" s="15">
        <f>SUM(E24:E25)</f>
        <v>717.01</v>
      </c>
      <c r="F26" s="15">
        <f t="shared" si="1"/>
        <v>1068172.9200000002</v>
      </c>
      <c r="G26" s="26">
        <f t="shared" si="1"/>
        <v>72191.23999999999</v>
      </c>
      <c r="H26" s="15">
        <f t="shared" si="1"/>
        <v>1657787.77</v>
      </c>
      <c r="I26" s="15">
        <f t="shared" si="1"/>
        <v>13200.23</v>
      </c>
      <c r="J26" s="15">
        <f t="shared" si="1"/>
        <v>1808314.1199999999</v>
      </c>
      <c r="K26" s="15">
        <f t="shared" si="1"/>
        <v>2328391.88</v>
      </c>
      <c r="L26" s="7"/>
      <c r="M26" s="7"/>
    </row>
    <row r="27" spans="1:13" s="6" customFormat="1" ht="22.5" customHeight="1">
      <c r="A27" s="32"/>
      <c r="B27" s="33" t="s">
        <v>22</v>
      </c>
      <c r="C27" s="34">
        <f>C23+C26</f>
        <v>130</v>
      </c>
      <c r="D27" s="30">
        <f>D23+D26</f>
        <v>2365017695.78</v>
      </c>
      <c r="E27" s="30">
        <f>E23+E26</f>
        <v>19148300.490000002</v>
      </c>
      <c r="F27" s="30">
        <f aca="true" t="shared" si="2" ref="F27:K27">F23+F26</f>
        <v>46714671.07000001</v>
      </c>
      <c r="G27" s="31">
        <f t="shared" si="2"/>
        <v>431164842.4600001</v>
      </c>
      <c r="H27" s="30">
        <f t="shared" si="2"/>
        <v>4511145665.45</v>
      </c>
      <c r="I27" s="30">
        <f t="shared" si="2"/>
        <v>2369022.7900000005</v>
      </c>
      <c r="J27" s="30">
        <f>J23+J26</f>
        <v>4033838420.9900002</v>
      </c>
      <c r="K27" s="30">
        <f t="shared" si="2"/>
        <v>4714244064.090001</v>
      </c>
      <c r="L27" s="7"/>
      <c r="M27" s="7"/>
    </row>
    <row r="28" spans="4:13" ht="12.75"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4:13" ht="12.75">
      <c r="D29" s="5"/>
      <c r="E29" s="5"/>
      <c r="F29" s="5"/>
      <c r="G29" s="5"/>
      <c r="H29" s="5"/>
      <c r="I29" s="5"/>
      <c r="J29" s="5"/>
      <c r="K29" s="5"/>
      <c r="L29" s="5"/>
      <c r="M29" s="5"/>
    </row>
    <row r="30" ht="12.75">
      <c r="K30" s="5"/>
    </row>
  </sheetData>
  <sheetProtection/>
  <mergeCells count="1">
    <mergeCell ref="B1:G1"/>
  </mergeCells>
  <printOptions/>
  <pageMargins left="0.2755905511811024" right="0.2362204724409449" top="0.4724409448818898" bottom="0.5118110236220472" header="0.5118110236220472" footer="0.5118110236220472"/>
  <pageSetup fitToHeight="1" fitToWidth="1" horizontalDpi="600" verticalDpi="600" orientation="landscape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27:F28"/>
  <sheetViews>
    <sheetView zoomScalePageLayoutView="0" workbookViewId="0" topLeftCell="A1">
      <selection activeCell="D39" sqref="D39"/>
    </sheetView>
  </sheetViews>
  <sheetFormatPr defaultColWidth="9.00390625" defaultRowHeight="12.75"/>
  <sheetData>
    <row r="27" ht="12.75">
      <c r="F27" s="9">
        <v>1</v>
      </c>
    </row>
    <row r="28" ht="12.75">
      <c r="F28" s="9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Katarzyna Sierosławska</cp:lastModifiedBy>
  <cp:lastPrinted>2021-09-07T07:40:44Z</cp:lastPrinted>
  <dcterms:created xsi:type="dcterms:W3CDTF">1997-02-26T13:46:56Z</dcterms:created>
  <dcterms:modified xsi:type="dcterms:W3CDTF">2021-09-07T07:40:57Z</dcterms:modified>
  <cp:category/>
  <cp:version/>
  <cp:contentType/>
  <cp:contentStatus/>
</cp:coreProperties>
</file>