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Refmie2\KaszubaA\PRZETARGI 2023\Mickiewicza-chodnik\"/>
    </mc:Choice>
  </mc:AlternateContent>
  <bookViews>
    <workbookView xWindow="0" yWindow="0" windowWidth="28800" windowHeight="12315"/>
    <workbookView xWindow="-28920" yWindow="-120" windowWidth="29040" windowHeight="15840"/>
  </bookViews>
  <sheets>
    <sheet name="Inwestorski" sheetId="31" r:id="rId1"/>
    <sheet name="pr ko PR" sheetId="19" state="hidden" r:id="rId2"/>
    <sheet name="PR_1" sheetId="7" state="hidden" r:id="rId3"/>
    <sheet name="PR_2" sheetId="8" state="hidden" r:id="rId4"/>
    <sheet name="KO_" sheetId="29" state="hidden" r:id="rId5"/>
    <sheet name="2. Roboty rozbiórkowe " sheetId="11" state="hidden" r:id="rId6"/>
    <sheet name="3. Odwodnienie korpusu" sheetId="12" state="hidden" r:id="rId7"/>
    <sheet name="6. Prof. rowu 7. zieleń" sheetId="13" state="hidden" r:id="rId8"/>
    <sheet name="8. El. drogowe (pref)" sheetId="14" state="hidden" r:id="rId9"/>
    <sheet name="4. Naw.  Zab. sieci" sheetId="15" state="hidden" r:id="rId10"/>
    <sheet name="5. Tab. robót ziemnych" sheetId="16" state="hidden" r:id="rId11"/>
    <sheet name="13. Oznakowanie pionowe" sheetId="17" state="hidden" r:id="rId12"/>
    <sheet name="14. Ozn. poziome 15. BRD" sheetId="18" state="hidden" r:id="rId13"/>
  </sheets>
  <definedNames>
    <definedName name="_xlnm.Print_Area" localSheetId="11">'13. Oznakowanie pionowe'!$A$1:$U$352</definedName>
    <definedName name="_xlnm.Print_Area" localSheetId="12">'14. Ozn. poziome 15. BRD'!$A$1:$J$754</definedName>
    <definedName name="_xlnm.Print_Area" localSheetId="5">'2. Roboty rozbiórkowe '!$A$2:$E$20</definedName>
    <definedName name="_xlnm.Print_Area" localSheetId="6">'3. Odwodnienie korpusu'!$A$2:$E$68</definedName>
    <definedName name="_xlnm.Print_Area" localSheetId="9">'4. Naw.  Zab. sieci'!$A$2:$E$53</definedName>
    <definedName name="_xlnm.Print_Area" localSheetId="10">'5. Tab. robót ziemnych'!$A$1:$N$57</definedName>
    <definedName name="_xlnm.Print_Area" localSheetId="7">'6. Prof. rowu 7. zieleń'!$A$2:$E$7</definedName>
    <definedName name="_xlnm.Print_Area" localSheetId="8">'8. El. drogowe (pref)'!$A$2:$E$18</definedName>
    <definedName name="_xlnm.Print_Area" localSheetId="0">Inwestorski!$A$1:$H$92</definedName>
    <definedName name="_xlnm.Print_Area" localSheetId="4">KO_!$A$1:$H$94</definedName>
    <definedName name="_xlnm.Print_Area" localSheetId="1">'pr ko PR'!$A$1:$J$30</definedName>
    <definedName name="_xlnm.Print_Area" localSheetId="2">PR_1!$A$1:$I$18</definedName>
    <definedName name="_xlnm.Print_Area" localSheetId="3">PR_2!$A$1:$F$78</definedName>
  </definedNames>
  <calcPr calcId="152511"/>
</workbook>
</file>

<file path=xl/calcChain.xml><?xml version="1.0" encoding="utf-8"?>
<calcChain xmlns="http://schemas.openxmlformats.org/spreadsheetml/2006/main">
  <c r="F86" i="31" l="1"/>
  <c r="F82" i="31"/>
  <c r="F11" i="31"/>
  <c r="F89" i="29" l="1"/>
  <c r="F82" i="29"/>
  <c r="F79" i="29"/>
  <c r="F69" i="29"/>
  <c r="F64" i="29"/>
  <c r="F59" i="29"/>
  <c r="F57" i="29"/>
  <c r="F54" i="29"/>
  <c r="F49" i="29"/>
  <c r="F46" i="29"/>
  <c r="F41" i="29"/>
  <c r="F38" i="29"/>
  <c r="F36" i="29"/>
  <c r="F34" i="29"/>
  <c r="F29" i="29"/>
  <c r="F26" i="29"/>
  <c r="F21" i="29"/>
  <c r="F19" i="29"/>
  <c r="F17" i="29"/>
  <c r="F14" i="29"/>
  <c r="F8" i="29"/>
  <c r="F7" i="29"/>
  <c r="B7" i="29"/>
  <c r="B8" i="29" s="1"/>
  <c r="D8" i="19" l="1"/>
  <c r="A2" i="29" s="1"/>
  <c r="F77" i="8"/>
  <c r="F48" i="8"/>
  <c r="F53" i="8"/>
  <c r="F15" i="8"/>
  <c r="F34" i="8"/>
  <c r="F66" i="8" l="1"/>
  <c r="F64" i="8"/>
  <c r="F73" i="8"/>
  <c r="F61" i="8"/>
  <c r="F37" i="8"/>
  <c r="F32" i="8"/>
  <c r="F30" i="8"/>
  <c r="B7" i="7" l="1"/>
  <c r="F70" i="8"/>
  <c r="F17" i="8"/>
  <c r="F19" i="8"/>
  <c r="F12" i="8" l="1"/>
  <c r="G754" i="18"/>
  <c r="G750" i="18"/>
  <c r="H64" i="18"/>
  <c r="H63" i="18"/>
  <c r="H62" i="18"/>
  <c r="I61" i="18"/>
  <c r="G60" i="18"/>
  <c r="I59" i="18"/>
  <c r="I58" i="18"/>
  <c r="G57" i="18"/>
  <c r="I56" i="18"/>
  <c r="G55" i="18"/>
  <c r="H54" i="18"/>
  <c r="G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G39" i="18"/>
  <c r="H38" i="18"/>
  <c r="G37" i="18"/>
  <c r="H36" i="18"/>
  <c r="G35" i="18"/>
  <c r="H34" i="18"/>
  <c r="H33" i="18"/>
  <c r="H32" i="18"/>
  <c r="H31" i="18"/>
  <c r="H30" i="18"/>
  <c r="H29" i="18"/>
  <c r="H28" i="18"/>
  <c r="H27" i="18"/>
  <c r="G26" i="18"/>
  <c r="J25" i="18"/>
  <c r="I24" i="18"/>
  <c r="G23" i="18"/>
  <c r="I22" i="18"/>
  <c r="I21" i="18"/>
  <c r="G20" i="18"/>
  <c r="G19" i="18"/>
  <c r="G18" i="18"/>
  <c r="J17" i="18"/>
  <c r="J737" i="18" s="1"/>
  <c r="G16" i="18"/>
  <c r="H15" i="18"/>
  <c r="G14" i="18"/>
  <c r="H13" i="18"/>
  <c r="G12" i="18"/>
  <c r="H11" i="18"/>
  <c r="G10" i="18"/>
  <c r="H9" i="18"/>
  <c r="G8" i="18"/>
  <c r="P350" i="17"/>
  <c r="M350" i="17"/>
  <c r="L350" i="17"/>
  <c r="K350" i="17"/>
  <c r="J350" i="17"/>
  <c r="M56" i="16"/>
  <c r="K56" i="16"/>
  <c r="I56" i="16"/>
  <c r="G56" i="16"/>
  <c r="F56" i="16"/>
  <c r="M55" i="16"/>
  <c r="M57" i="16" s="1"/>
  <c r="K55" i="16"/>
  <c r="K57" i="16" s="1"/>
  <c r="I55" i="16"/>
  <c r="I57" i="16" s="1"/>
  <c r="G55" i="16"/>
  <c r="G57" i="16" s="1"/>
  <c r="F55" i="16"/>
  <c r="F57" i="16" s="1"/>
  <c r="J49" i="16"/>
  <c r="H49" i="16"/>
  <c r="E49" i="16"/>
  <c r="D49" i="16"/>
  <c r="F49" i="16" s="1"/>
  <c r="J48" i="16"/>
  <c r="H48" i="16"/>
  <c r="E48" i="16"/>
  <c r="D48" i="16"/>
  <c r="F48" i="16" s="1"/>
  <c r="J47" i="16"/>
  <c r="H47" i="16"/>
  <c r="E47" i="16"/>
  <c r="D47" i="16"/>
  <c r="F47" i="16" s="1"/>
  <c r="J46" i="16"/>
  <c r="H46" i="16"/>
  <c r="E46" i="16"/>
  <c r="D46" i="16"/>
  <c r="F46" i="16" s="1"/>
  <c r="J45" i="16"/>
  <c r="H45" i="16"/>
  <c r="E45" i="16"/>
  <c r="D45" i="16"/>
  <c r="F45" i="16" s="1"/>
  <c r="J44" i="16"/>
  <c r="H44" i="16"/>
  <c r="F44" i="16"/>
  <c r="E44" i="16"/>
  <c r="D44" i="16"/>
  <c r="J43" i="16"/>
  <c r="H43" i="16"/>
  <c r="F43" i="16"/>
  <c r="E43" i="16"/>
  <c r="D43" i="16"/>
  <c r="J42" i="16"/>
  <c r="H42" i="16"/>
  <c r="E42" i="16"/>
  <c r="D42" i="16"/>
  <c r="F42" i="16" s="1"/>
  <c r="J41" i="16"/>
  <c r="H41" i="16"/>
  <c r="E41" i="16"/>
  <c r="D41" i="16"/>
  <c r="F41" i="16" s="1"/>
  <c r="J40" i="16"/>
  <c r="H40" i="16"/>
  <c r="F40" i="16"/>
  <c r="E40" i="16"/>
  <c r="D40" i="16"/>
  <c r="J39" i="16"/>
  <c r="H39" i="16"/>
  <c r="E39" i="16"/>
  <c r="D39" i="16"/>
  <c r="F39" i="16" s="1"/>
  <c r="J38" i="16"/>
  <c r="H38" i="16"/>
  <c r="E38" i="16"/>
  <c r="D38" i="16"/>
  <c r="F38" i="16" s="1"/>
  <c r="J37" i="16"/>
  <c r="H37" i="16"/>
  <c r="E37" i="16"/>
  <c r="D37" i="16"/>
  <c r="F37" i="16" s="1"/>
  <c r="J36" i="16"/>
  <c r="H36" i="16"/>
  <c r="E36" i="16"/>
  <c r="F36" i="16" s="1"/>
  <c r="D36" i="16"/>
  <c r="J35" i="16"/>
  <c r="H35" i="16"/>
  <c r="E35" i="16"/>
  <c r="D35" i="16"/>
  <c r="J34" i="16"/>
  <c r="H34" i="16"/>
  <c r="E34" i="16"/>
  <c r="D34" i="16"/>
  <c r="J33" i="16"/>
  <c r="H33" i="16"/>
  <c r="E33" i="16"/>
  <c r="D33" i="16"/>
  <c r="J32" i="16"/>
  <c r="H32" i="16"/>
  <c r="F32" i="16"/>
  <c r="E32" i="16"/>
  <c r="D32" i="16"/>
  <c r="J31" i="16"/>
  <c r="H31" i="16"/>
  <c r="E31" i="16"/>
  <c r="D31" i="16"/>
  <c r="J30" i="16"/>
  <c r="H30" i="16"/>
  <c r="E30" i="16"/>
  <c r="D30" i="16"/>
  <c r="J29" i="16"/>
  <c r="H29" i="16"/>
  <c r="E29" i="16"/>
  <c r="D29" i="16"/>
  <c r="J28" i="16"/>
  <c r="H28" i="16"/>
  <c r="F28" i="16"/>
  <c r="E28" i="16"/>
  <c r="D28" i="16"/>
  <c r="J27" i="16"/>
  <c r="H27" i="16"/>
  <c r="E27" i="16"/>
  <c r="D27" i="16"/>
  <c r="J26" i="16"/>
  <c r="H26" i="16"/>
  <c r="E26" i="16"/>
  <c r="D26" i="16"/>
  <c r="F26" i="16" s="1"/>
  <c r="J25" i="16"/>
  <c r="H25" i="16"/>
  <c r="E25" i="16"/>
  <c r="D25" i="16"/>
  <c r="J24" i="16"/>
  <c r="H24" i="16"/>
  <c r="E24" i="16"/>
  <c r="D24" i="16"/>
  <c r="F24" i="16" s="1"/>
  <c r="J23" i="16"/>
  <c r="H23" i="16"/>
  <c r="E23" i="16"/>
  <c r="D23" i="16"/>
  <c r="F23" i="16" s="1"/>
  <c r="J22" i="16"/>
  <c r="H22" i="16"/>
  <c r="E22" i="16"/>
  <c r="D22" i="16"/>
  <c r="F22" i="16" s="1"/>
  <c r="J21" i="16"/>
  <c r="H21" i="16"/>
  <c r="E21" i="16"/>
  <c r="D21" i="16"/>
  <c r="F21" i="16" s="1"/>
  <c r="J20" i="16"/>
  <c r="H20" i="16"/>
  <c r="E20" i="16"/>
  <c r="D20" i="16"/>
  <c r="F20" i="16" s="1"/>
  <c r="J19" i="16"/>
  <c r="H19" i="16"/>
  <c r="E19" i="16"/>
  <c r="D19" i="16"/>
  <c r="J18" i="16"/>
  <c r="H18" i="16"/>
  <c r="E18" i="16"/>
  <c r="D18" i="16"/>
  <c r="J17" i="16"/>
  <c r="H17" i="16"/>
  <c r="E17" i="16"/>
  <c r="D17" i="16"/>
  <c r="J16" i="16"/>
  <c r="H16" i="16"/>
  <c r="E16" i="16"/>
  <c r="D16" i="16"/>
  <c r="F16" i="16" s="1"/>
  <c r="J15" i="16"/>
  <c r="H15" i="16"/>
  <c r="E15" i="16"/>
  <c r="D15" i="16"/>
  <c r="J14" i="16"/>
  <c r="H14" i="16"/>
  <c r="E14" i="16"/>
  <c r="D14" i="16"/>
  <c r="F14" i="16" s="1"/>
  <c r="J13" i="16"/>
  <c r="H13" i="16"/>
  <c r="E13" i="16"/>
  <c r="D13" i="16"/>
  <c r="J12" i="16"/>
  <c r="H12" i="16"/>
  <c r="F12" i="16"/>
  <c r="E12" i="16"/>
  <c r="D12" i="16"/>
  <c r="J11" i="16"/>
  <c r="H11" i="16"/>
  <c r="E11" i="16"/>
  <c r="D11" i="16"/>
  <c r="F11" i="16" s="1"/>
  <c r="J10" i="16"/>
  <c r="J50" i="16" s="1"/>
  <c r="H10" i="16"/>
  <c r="E10" i="16"/>
  <c r="D10" i="16"/>
  <c r="J9" i="16"/>
  <c r="H9" i="16"/>
  <c r="E9" i="16"/>
  <c r="D9" i="16"/>
  <c r="J8" i="16"/>
  <c r="H8" i="16"/>
  <c r="E8" i="16"/>
  <c r="D8" i="16"/>
  <c r="F8" i="16" s="1"/>
  <c r="J7" i="16"/>
  <c r="H7" i="16"/>
  <c r="E7" i="16"/>
  <c r="D7" i="16"/>
  <c r="F7" i="16" s="1"/>
  <c r="E37" i="15"/>
  <c r="E36" i="15"/>
  <c r="E28" i="15"/>
  <c r="E27" i="15"/>
  <c r="E20" i="15"/>
  <c r="E18" i="15"/>
  <c r="E16" i="15"/>
  <c r="E14" i="15"/>
  <c r="E12" i="15"/>
  <c r="E18" i="14"/>
  <c r="E14" i="14"/>
  <c r="E9" i="14"/>
  <c r="E10" i="14" s="1"/>
  <c r="E7" i="14"/>
  <c r="D6" i="13"/>
  <c r="D7" i="13" s="1"/>
  <c r="D68" i="12"/>
  <c r="D67" i="12"/>
  <c r="E61" i="12"/>
  <c r="E56" i="12"/>
  <c r="E52" i="12"/>
  <c r="E48" i="12"/>
  <c r="E28" i="12"/>
  <c r="K13" i="12"/>
  <c r="K12" i="12"/>
  <c r="K11" i="12"/>
  <c r="E11" i="11"/>
  <c r="E10" i="11"/>
  <c r="E8" i="11"/>
  <c r="E7" i="11"/>
  <c r="E6" i="11"/>
  <c r="F57" i="8"/>
  <c r="F51" i="8"/>
  <c r="F44" i="8"/>
  <c r="F41" i="8"/>
  <c r="F26" i="8"/>
  <c r="F8" i="8"/>
  <c r="F7" i="8"/>
  <c r="B7" i="8"/>
  <c r="B8" i="8" s="1"/>
  <c r="F35" i="16" l="1"/>
  <c r="F9" i="16"/>
  <c r="F13" i="16"/>
  <c r="G737" i="18"/>
  <c r="F17" i="16"/>
  <c r="H737" i="18"/>
  <c r="F10" i="16"/>
  <c r="F50" i="16" s="1"/>
  <c r="F25" i="16"/>
  <c r="I737" i="18"/>
  <c r="F29" i="16"/>
  <c r="F18" i="16"/>
  <c r="F33" i="16"/>
  <c r="E50" i="16"/>
  <c r="H50" i="16"/>
  <c r="F15" i="16"/>
  <c r="F30" i="16"/>
  <c r="F19" i="16"/>
  <c r="F34" i="16"/>
  <c r="F27" i="16"/>
  <c r="F31" i="16"/>
  <c r="J738" i="18"/>
  <c r="D50" i="16"/>
  <c r="A2" i="8"/>
  <c r="F23" i="8"/>
</calcChain>
</file>

<file path=xl/sharedStrings.xml><?xml version="1.0" encoding="utf-8"?>
<sst xmlns="http://schemas.openxmlformats.org/spreadsheetml/2006/main" count="1907" uniqueCount="580">
  <si>
    <t>KOSZTORYS OFERTOWY</t>
  </si>
  <si>
    <t>Nazwa zadania:</t>
  </si>
  <si>
    <t>Lp</t>
  </si>
  <si>
    <t>x</t>
  </si>
  <si>
    <t>I</t>
  </si>
  <si>
    <t>WYMAGANIA OGÓLNE (DZIAŁ OGÓLNY)</t>
  </si>
  <si>
    <t>1.</t>
  </si>
  <si>
    <t>A</t>
  </si>
  <si>
    <t>KOSZT DOSTOSOWANIA SIĘ DO WYMAGAŃ WARUNKÓW KONTRAKTU</t>
  </si>
  <si>
    <t>II</t>
  </si>
  <si>
    <t>2.</t>
  </si>
  <si>
    <t>B</t>
  </si>
  <si>
    <t>3.</t>
  </si>
  <si>
    <t>C</t>
  </si>
  <si>
    <t>4.</t>
  </si>
  <si>
    <t>D</t>
  </si>
  <si>
    <t>5.</t>
  </si>
  <si>
    <t>E</t>
  </si>
  <si>
    <t>6.</t>
  </si>
  <si>
    <t>F</t>
  </si>
  <si>
    <t>7.</t>
  </si>
  <si>
    <t>8.</t>
  </si>
  <si>
    <t>9.</t>
  </si>
  <si>
    <t>10.</t>
  </si>
  <si>
    <t>III</t>
  </si>
  <si>
    <t>L</t>
  </si>
  <si>
    <t>Poz.</t>
  </si>
  <si>
    <t>Podstawy
[Nr STWiORB/ CPV]</t>
  </si>
  <si>
    <t>Nazwa jednostki</t>
  </si>
  <si>
    <t>Ilość jednostek</t>
  </si>
  <si>
    <t>Razem</t>
  </si>
  <si>
    <t>SST 00.00.00</t>
  </si>
  <si>
    <t>00.00.00</t>
  </si>
  <si>
    <t xml:space="preserve">Koszt dostosowania się do warunków kontraktowych </t>
  </si>
  <si>
    <t>1.1</t>
  </si>
  <si>
    <t>ryczałt</t>
  </si>
  <si>
    <t>1.2</t>
  </si>
  <si>
    <t>SST 01.00.00
CPV 45111000-8</t>
  </si>
  <si>
    <t>01.01.01</t>
  </si>
  <si>
    <t xml:space="preserve">Wyznaczenie trasy i punktów wysokościowych </t>
  </si>
  <si>
    <t>01.01.01.21</t>
  </si>
  <si>
    <t>km</t>
  </si>
  <si>
    <t>szt.</t>
  </si>
  <si>
    <t>5.1</t>
  </si>
  <si>
    <t>6.1</t>
  </si>
  <si>
    <t>m</t>
  </si>
  <si>
    <t>SST 02.00.00
CPV 45112000-5</t>
  </si>
  <si>
    <t>02.01.01</t>
  </si>
  <si>
    <t>Wykonanie wykopów w gruntach I-V kat.</t>
  </si>
  <si>
    <t>02.01.01.12</t>
  </si>
  <si>
    <t xml:space="preserve">Wykonanie wykopów mechanicznie w gr. kat. I-V z transportem urobku
 w nasyp </t>
  </si>
  <si>
    <t>02.03.01</t>
  </si>
  <si>
    <t>Wykonanie nasypów</t>
  </si>
  <si>
    <t>02.03.01.11</t>
  </si>
  <si>
    <t>SST 04.00.00
CPV 45233000-9</t>
  </si>
  <si>
    <t>04.04.02</t>
  </si>
  <si>
    <t>Podbudowa z kruszywa łamanego stabilizowanego mechanicznie</t>
  </si>
  <si>
    <t>SST 05.00.00
CPV 45233000-9</t>
  </si>
  <si>
    <t>SST 06.00.00
CPV 45233000-9</t>
  </si>
  <si>
    <t>Roboty ziemne</t>
  </si>
  <si>
    <t>Adres zadania:</t>
  </si>
  <si>
    <t>Inwestor:</t>
  </si>
  <si>
    <t>PRZEDMIAR ROBÓT</t>
  </si>
  <si>
    <t>Branża</t>
  </si>
  <si>
    <t>Opracował:</t>
  </si>
  <si>
    <t>Data opracowania:</t>
  </si>
  <si>
    <t>Wyszczególnienie elementów rozliczeniowych
(Opis robót i obliczenie ich ilości)</t>
  </si>
  <si>
    <t>ROBOTY DROGOWE</t>
  </si>
  <si>
    <t>3.1</t>
  </si>
  <si>
    <t>4.1</t>
  </si>
  <si>
    <t>04.05.01</t>
  </si>
  <si>
    <t>Podbudowa i ulepszone podłoże z gruntu lub kruszywa stabilizowanego cementem</t>
  </si>
  <si>
    <t>04.05.01.14</t>
  </si>
  <si>
    <t>Uwagi</t>
  </si>
  <si>
    <t>Tabela nr 2. Roboty rozbiórkowe</t>
  </si>
  <si>
    <t>Rodzaj robót</t>
  </si>
  <si>
    <t>Jednostka</t>
  </si>
  <si>
    <t>Wymiar</t>
  </si>
  <si>
    <t>Ilość</t>
  </si>
  <si>
    <t>1. Rozbiórka elementów dróg</t>
  </si>
  <si>
    <t xml:space="preserve">Rozebranie podbudowy z kruszyw o gr. około 20cm:
zjazdy indywidualne: 16,80m2
</t>
  </si>
  <si>
    <t>m2</t>
  </si>
  <si>
    <t>Rozbiórka nawierzchni  istniejących zjazdów o konstrukcji gruntowo-żwirowej o gr. około 20cm:</t>
  </si>
  <si>
    <t>ok</t>
  </si>
  <si>
    <t>Rozebranie nawierzchni z kruszyw o gr. około 20cm:
jezdnia istniejącej drogi Sośnice-Rzeki:683,00m2</t>
  </si>
  <si>
    <t>Frezowanie nawierzchni z mieszanek mineralno-bitumicznych na zjazdach oraz ul. Skorodeckiego. Wykonawca zapewni utylizację materiału z rozbiórki zgodnie z obowiązującymi przepisami.</t>
  </si>
  <si>
    <t>Rozbiórka nawierzchni jezdni o łącznej grubości około 6cm: 
masa bitumiczna: 83 m2
Materiał z robiórki Wykonawca przetransportuje na plac składowania wskazany przez Inwestora</t>
  </si>
  <si>
    <t>Rozbiórka przepustów z rur żelbetowych pod zjazdami ZI0, ZI2, ZI6, ZI7</t>
  </si>
  <si>
    <t>f50</t>
  </si>
  <si>
    <t xml:space="preserve">Tabela nr 3. Odwodnienie korpusu drogowego </t>
  </si>
  <si>
    <t>1. Przepusty</t>
  </si>
  <si>
    <t>Wykonanie przepustów  z tworzyw sztucznych HDPE D500 na projektowanych zjazdach: ZI1, ZI3, ZI4, ZI5, ZI6</t>
  </si>
  <si>
    <t>f500</t>
  </si>
  <si>
    <t>Wykonanie żelbetowych prostych ścianek czołowych na  wylotach przepustów pod skrzyżowaniami SK2 i SK3:</t>
  </si>
  <si>
    <t>Skrzyżowanie SK2 z ul. Mehoffera:</t>
  </si>
  <si>
    <t xml:space="preserve"> -podspyka z pospółki o gr. 20cm pod fundament:</t>
  </si>
  <si>
    <t>20cm</t>
  </si>
  <si>
    <t>- chudy beton o gr. 10cm pod fundament</t>
  </si>
  <si>
    <t>10cm</t>
  </si>
  <si>
    <t>beton=</t>
  </si>
  <si>
    <t>- fundament żelbetowy C25/30</t>
  </si>
  <si>
    <t>m3</t>
  </si>
  <si>
    <t>25x40x290cm</t>
  </si>
  <si>
    <t>pospółka=</t>
  </si>
  <si>
    <t>- żelbetowa ścianka czołowa gr. 25cm z betonu C25/30 zbrojona siatką f12mm co 20/20cm</t>
  </si>
  <si>
    <t>chudy beton</t>
  </si>
  <si>
    <t>3.2</t>
  </si>
  <si>
    <t>Skrzyżowanie SK4 z ul. Pułaskiego:</t>
  </si>
  <si>
    <t>- chudy beton o gr. 10cm po fundament</t>
  </si>
  <si>
    <t>25x40x290</t>
  </si>
  <si>
    <t>Wykonanie żelbetowych prostych ścianek czołowych na przepuście w km 0+036</t>
  </si>
  <si>
    <t>Zakrycie rowu w km 0+036</t>
  </si>
  <si>
    <t>25x40x270cm</t>
  </si>
  <si>
    <t>2. Kanalizacja deszczowa</t>
  </si>
  <si>
    <t xml:space="preserve"> Kolektor z rur polipropylenowych PP ø600 od studni So11 do studni S12 i do istn. studni kanalizacyjnej w km 0+493</t>
  </si>
  <si>
    <t>60cm</t>
  </si>
  <si>
    <t>Dostosowanie wylotów ist. przykanalików ø200 w obrębie SK2</t>
  </si>
  <si>
    <t>Przykanaliki z rur PPø200</t>
  </si>
  <si>
    <t>Wykonanie studni ściekowej Wd39 oraz Wd40</t>
  </si>
  <si>
    <t>50cm</t>
  </si>
  <si>
    <t>Wykonanie studni ściekowych krawężnikowo - jezdnych Wd1-Wd38</t>
  </si>
  <si>
    <t>Regulacja pionowa kratek ściekowych na skrzyzowaniu S5 (km 0+532, 0+544)  na wraz z czyszczeniem.</t>
  </si>
  <si>
    <t>Wykonanie studni kanalizacyjnych przelotowych ø1000 (S1,S2,S3, S5, S6)</t>
  </si>
  <si>
    <t>100cm</t>
  </si>
  <si>
    <t xml:space="preserve">Wykonanie studni kanalizacyjnych ø1500 z kręgów żelbetowych 
(S4) </t>
  </si>
  <si>
    <t>150cm</t>
  </si>
  <si>
    <t>Wykonanie studni kanalizacyjnej ø1200 z kręgów żelbetowych S12</t>
  </si>
  <si>
    <t>120cm</t>
  </si>
  <si>
    <t>Wykonanie prefabrykowanego osadnika przy studni So11</t>
  </si>
  <si>
    <t>100x200x65cm</t>
  </si>
  <si>
    <t>2. Odwodnienie powierzniowe korpusu drogi</t>
  </si>
  <si>
    <t>Wykonanie ścieku skarpowego(1:1,5) z betonowych elementów prefabrykowanych wraz z podsypką cementowo-piskową gr. 5cm oraz ławą żwirową gr. 15cm</t>
  </si>
  <si>
    <t>50x38-50x15-20cm</t>
  </si>
  <si>
    <t>Wykonanie ścieku trójkątnego przejazdowego z betonowych elementów prefabrykowanych wraz z podsypką cementowo-piskową gr. 3cm oraz ławą betonową gr. 15cm</t>
  </si>
  <si>
    <t>50x74x18cm</t>
  </si>
  <si>
    <t>Wykonanie studni kanalizacyjnych przelotowych ø1000 (S1, S5, S6)</t>
  </si>
  <si>
    <t>80cm</t>
  </si>
  <si>
    <t xml:space="preserve">Wykonanie studni kanalizacyjnych ø1500 z kręgów żelbetowych 
(S2-S4) </t>
  </si>
  <si>
    <t xml:space="preserve">3. Ściek liniowy na zjazdach </t>
  </si>
  <si>
    <t>Ułożenie prefabrykatów betonowych typu "ściek liniowy" na podsypce cementowo - piaskowej gr. 3cm i ławie żwirowej gr. 15cm (obejmuje wartości podane w tab.1 Zjazdy indywidualne)</t>
  </si>
  <si>
    <t>mb</t>
  </si>
  <si>
    <t>szer. 54cm</t>
  </si>
  <si>
    <t>4. Umocnienia skarp cieku wodnego- kosze gabionowe szeregowe</t>
  </si>
  <si>
    <t>Wykonanie umocnienia skarp cieku wodnego koszami gabionowymi 100cmx50cmx50cm</t>
  </si>
  <si>
    <t>100x50x50cm</t>
  </si>
  <si>
    <t>5. Korytko kolejowe - prefabrykat betonowy o wym. 40x50x54cm</t>
  </si>
  <si>
    <t xml:space="preserve">Wykonanie umocnienia skarp cieku wodnego koszami gabionowymi </t>
  </si>
  <si>
    <t>Ułożenie prefabrykatów betonowych typu "Korytko kolejowe" na podsypce cementowo - piaskowej gr. 3cm i ławie żwirowej gr. 15cm</t>
  </si>
  <si>
    <t>40x50x54cm</t>
  </si>
  <si>
    <t xml:space="preserve">Tabela nr 4. Wykonanie (odtworzenie) rowów drogowych </t>
  </si>
  <si>
    <t>1. Rowy drogowe - odtworzenie</t>
  </si>
  <si>
    <t xml:space="preserve">Oczyszczenie, odtworzenie (profilowanie i kształtowanie) istniejącego rowu drogowego:
-rów prawostronny km od 0+160,30 do 0+336,3 : 176mb
</t>
  </si>
  <si>
    <t>ułożenie 
prefabrykatów 
betonowych 
na dnie oraz 
częściowo na 
skarpach rowu</t>
  </si>
  <si>
    <t>RAZEM:</t>
  </si>
  <si>
    <t xml:space="preserve">Tabela nr 6. Wykonanie (odtworzenie) rowów drogowych </t>
  </si>
  <si>
    <t>Tabela nr 8. Elementy drogowe (prefabrykaty)</t>
  </si>
  <si>
    <t xml:space="preserve">Rodzaj </t>
  </si>
  <si>
    <t>Wymiary</t>
  </si>
  <si>
    <t>1. Krawężniki drogowe o wym. 20x30cm</t>
  </si>
  <si>
    <t>Betonowe krawężniki drogowe o wym. 20x30cm układane na "płasko" na podsypce cementowo - piaskowej o gr. 5cm i ławie betonowej C16/20 (V=0,14m3/m)
- strona lewa jezdni:383,0m
- strona prawa jezdni:121,0m</t>
  </si>
  <si>
    <t>20x30cm</t>
  </si>
  <si>
    <t>Betonowe krawężniki drogowe o wym. 20x30cm "stojące" na podsypce cementowo - piaskowej o gr. 5cm i ławie betonowej C16/20 (V=0,15m3/m i 0,1m3/m)</t>
  </si>
  <si>
    <t>2. Krawężniki drogowe o wym. 15x30cm</t>
  </si>
  <si>
    <t>Betonowe krawężniki drogowe o wym. 15x30cm  "stojące" na podsypce cementowo - piaskowej o gr. 5cm i ławie betonowej C16/20 (V=0,08m3/m)</t>
  </si>
  <si>
    <t>15x30cm</t>
  </si>
  <si>
    <t>3. Kostka brukowa typu STOP (HOLD) dla niewidomych na zatoce autobusowej</t>
  </si>
  <si>
    <t xml:space="preserve">Wykonanie czterech rzędów kostki brukowej typu Stop (Hold) o gr. 8cm na podsypce cementwo- piaskowej o gr. 3cm wzdłuż krawędzi zatoki autobusowej. </t>
  </si>
  <si>
    <t>10x20cm</t>
  </si>
  <si>
    <t>3. Obrzeża betonowe o wym. 8x30cm</t>
  </si>
  <si>
    <t>Ustawienie obrzeży betonowych o wym. 8x30cm na podsypce cementowo-piaskowej 
o gr. 3cm i ławie betonowej z betonu C16/20 (V=0,01m3/m i 0,03m3/m):</t>
  </si>
  <si>
    <t>8x30cm</t>
  </si>
  <si>
    <t xml:space="preserve">4. Kostka brukowa betonowa gr. 6 i 8cm </t>
  </si>
  <si>
    <t>Kostka brukowa betonowa o gr.8cm koloru szarego na podsypce cementowo-piaskowej o gr. 3cm
- strona lewa jezdni:193,0m2
- strona prawa jezdni:165,0m2</t>
  </si>
  <si>
    <t>8cm</t>
  </si>
  <si>
    <t>Kostka brukowa betonowa o gr.6cm koloru szarego na podsypce cementowo-piaskowej o gr. 3cm 
(wraz z wyznaczeniem opaski - kostka kolor)
- chodnik na szlaku: 3012 m2</t>
  </si>
  <si>
    <t>6cm</t>
  </si>
  <si>
    <t>Kostka brukowa betonowa o gr.8cm koloru np. czerwony na podsypce cementowo-piaskowej o gr. 3cm
- zjazdy przez chodnik: (tab. 1. Zjazdy indywidualne)</t>
  </si>
  <si>
    <t>Kostka brukowa betonowa o gr.6cm koloru np. czerwony na podsypce cementowo-piaskowej o gr. 3cm
- przy miejscach postojowych w km 0+563: 47,0m2</t>
  </si>
  <si>
    <t>Tabela nr 5. Podbudowy i Nawierzchnie</t>
  </si>
  <si>
    <t>1. Nawierzchnia betonowa zatoki autobusowej</t>
  </si>
  <si>
    <t>Warstwa ścieralna zatoki autobusowej z betonu cementowego klasy C35/45 ryflowanego i dyblowanego.</t>
  </si>
  <si>
    <t>gr. 23cm</t>
  </si>
  <si>
    <t>2. Nawierzchnia ścieżki rowerowej z betonu asfalowego</t>
  </si>
  <si>
    <t>Nawierzchnia ścieżki rowerowej z betonu asfaltowego AC0/8 o gr. 3cm</t>
  </si>
  <si>
    <t>gr. 3cm</t>
  </si>
  <si>
    <t>3. Nawierzchnia z kruszywa łamanego</t>
  </si>
  <si>
    <t xml:space="preserve">Wykonanie nawierzchni istn. placu z kruszywa łamanego 0/31,5mm o gr. 10cm </t>
  </si>
  <si>
    <t>gr. 10cm</t>
  </si>
  <si>
    <t>1. Wartwa ścieralna AC11S</t>
  </si>
  <si>
    <t>Nawierzchnia wartwy ścieralnej AC11S gr. 4cm  oraz zjazdów (wartości zgodne z tab.1 Zjazdy indywidualne)</t>
  </si>
  <si>
    <t>2. Wartwa wiążąca AC 16W</t>
  </si>
  <si>
    <t>Warstwa wiążąca z betonu asfaltowego AC 16W gr. 5cm oraz zjazdów(wartości zgodne z tab.1 Zjazdy indywidualne)</t>
  </si>
  <si>
    <t>3. Warstwa podbudowy zasadniczej</t>
  </si>
  <si>
    <t>Podbudowa zasadnicza z kruszywa łamanego 0/31,5 stabilizowanego mechanicznie o gr. 15 cm oraz zjazdów (wartości zgodne z tab.1 Zjazdy indywidualne)</t>
  </si>
  <si>
    <t>4. Wartwa podbudowy z gruntu stab. cementem</t>
  </si>
  <si>
    <t>Podbudowa z gruntu stabilizowanego cementem o Rm= 2,5 MPa o gr. 30 cm oraz zjazdów(wartości zgodne z tab.1 Zjazdy indywidualne)</t>
  </si>
  <si>
    <t>2. Pobocza gruntowe</t>
  </si>
  <si>
    <t>Pobocza gruntowe o gr. około 15cm 
i szerokości 75 cm na odcinkach projektowanej wartwy ścieralnej jezdni</t>
  </si>
  <si>
    <t>Tabela nr 6. Zabezpieczenie sieci uzbrojenia terenu</t>
  </si>
  <si>
    <t>1. Sieci elektroenergetyczne</t>
  </si>
  <si>
    <t>Montaż rur ochronnych na doziemnym okablowaniu elektroenergetycznym</t>
  </si>
  <si>
    <t>f110</t>
  </si>
  <si>
    <t>Montaż okablowania SN 15 kV [3x XRUHAKXS 1x120]</t>
  </si>
  <si>
    <t>f160</t>
  </si>
  <si>
    <t>2. Sieci wodociągowe</t>
  </si>
  <si>
    <t>Montaż rur  przewdowych PE 100 SDR 11 dn40</t>
  </si>
  <si>
    <t>dn40</t>
  </si>
  <si>
    <t>Montaż rur osłonowych PE 100 SDR 15 dn 90</t>
  </si>
  <si>
    <t>dn90</t>
  </si>
  <si>
    <t>Tabela nr 12. Tabela robót ziemnych</t>
  </si>
  <si>
    <t>Zdjęcie humusu</t>
  </si>
  <si>
    <t>Humusowanie skarp</t>
  </si>
  <si>
    <t>powierzchnia</t>
  </si>
  <si>
    <t>objętość</t>
  </si>
  <si>
    <t>zużycie na miejscu</t>
  </si>
  <si>
    <t>dług.</t>
  </si>
  <si>
    <t>pow.</t>
  </si>
  <si>
    <t>W</t>
  </si>
  <si>
    <t>N</t>
  </si>
  <si>
    <r>
      <rPr>
        <b/>
        <sz val="11"/>
        <rFont val="Calibri"/>
        <family val="2"/>
        <charset val="238"/>
      </rPr>
      <t>[m</t>
    </r>
    <r>
      <rPr>
        <b/>
        <vertAlign val="superscript"/>
        <sz val="11"/>
        <rFont val="Calibri"/>
        <family val="2"/>
        <charset val="238"/>
      </rPr>
      <t>2</t>
    </r>
    <r>
      <rPr>
        <b/>
        <sz val="11"/>
        <rFont val="Calibri"/>
        <family val="2"/>
        <charset val="238"/>
      </rPr>
      <t>]</t>
    </r>
  </si>
  <si>
    <r>
      <rPr>
        <b/>
        <sz val="11"/>
        <rFont val="Calibri"/>
        <family val="2"/>
        <charset val="238"/>
      </rPr>
      <t>[m</t>
    </r>
    <r>
      <rPr>
        <b/>
        <vertAlign val="superscript"/>
        <sz val="11"/>
        <rFont val="Calibri"/>
        <family val="2"/>
        <charset val="238"/>
      </rPr>
      <t>3</t>
    </r>
    <r>
      <rPr>
        <b/>
        <sz val="11"/>
        <rFont val="Calibri"/>
        <family val="2"/>
        <charset val="238"/>
      </rPr>
      <t>]</t>
    </r>
  </si>
  <si>
    <t>[m]</t>
  </si>
  <si>
    <t>Uwaga: Ze względu na brak robót ziemnych na początkowym odcinku drogi, przyjęto pierwsze pomiary dla początku projektowanego chodnika.</t>
  </si>
  <si>
    <t>Pozostałe roboty ziemne</t>
  </si>
  <si>
    <t>wykopy</t>
  </si>
  <si>
    <t>nasypy</t>
  </si>
  <si>
    <t>zużycie 
na miejscu</t>
  </si>
  <si>
    <t>zdjęcie humusu</t>
  </si>
  <si>
    <t>humusowanie skarp</t>
  </si>
  <si>
    <t>Budowa chodnika w obrębie ul. Mehoffera:</t>
  </si>
  <si>
    <t>Budowa chodnika w obrębie ul. Pułaskiego</t>
  </si>
  <si>
    <t>Tabela nr 13. Zestawienie oznakowania pionowego</t>
  </si>
  <si>
    <t>Lp.</t>
  </si>
  <si>
    <t>Km</t>
  </si>
  <si>
    <t>Strona</t>
  </si>
  <si>
    <t>Symbol znaku</t>
  </si>
  <si>
    <t>Status</t>
  </si>
  <si>
    <t>Wielkość</t>
  </si>
  <si>
    <t>Wymiar [mm]</t>
  </si>
  <si>
    <t>tarcze</t>
  </si>
  <si>
    <t>oznakowanie do przestawienia</t>
  </si>
  <si>
    <t>tarcze aktywne wraz z pulsatorem i podświetleniem</t>
  </si>
  <si>
    <t>tablice drogo-wskazo-we</t>
  </si>
  <si>
    <t>słupki</t>
  </si>
  <si>
    <t>słupki U-5a</t>
  </si>
  <si>
    <t>Podpory na wysiegniku</t>
  </si>
  <si>
    <t xml:space="preserve"> podpory 
o konstrukcji przestrzennej</t>
  </si>
  <si>
    <t>podpora wspornikowa dla tablicy VMS</t>
  </si>
  <si>
    <t>podpory wspornikowe</t>
  </si>
  <si>
    <t>duże</t>
  </si>
  <si>
    <t>średnie</t>
  </si>
  <si>
    <t>małe</t>
  </si>
  <si>
    <t>mini</t>
  </si>
  <si>
    <t>ul. Skorodeckiego</t>
  </si>
  <si>
    <t>P</t>
  </si>
  <si>
    <t>B-33</t>
  </si>
  <si>
    <t>przest.</t>
  </si>
  <si>
    <t>600x600</t>
  </si>
  <si>
    <t xml:space="preserve"> --- </t>
  </si>
  <si>
    <t>A-7</t>
  </si>
  <si>
    <t>750x650</t>
  </si>
  <si>
    <t>T-1</t>
  </si>
  <si>
    <t>600x250</t>
  </si>
  <si>
    <t>A-8</t>
  </si>
  <si>
    <t>A-3</t>
  </si>
  <si>
    <t>proj.</t>
  </si>
  <si>
    <t>C-13/16</t>
  </si>
  <si>
    <t>400x400</t>
  </si>
  <si>
    <t>D-6</t>
  </si>
  <si>
    <t>A-16</t>
  </si>
  <si>
    <t>A-6c</t>
  </si>
  <si>
    <t>A-2</t>
  </si>
  <si>
    <t>A-1</t>
  </si>
  <si>
    <t>B-20</t>
  </si>
  <si>
    <t>800x800</t>
  </si>
  <si>
    <t>ul. Pułaskiego</t>
  </si>
  <si>
    <t>D-2</t>
  </si>
  <si>
    <t>D-42</t>
  </si>
  <si>
    <t>1200x530</t>
  </si>
  <si>
    <t>D-40</t>
  </si>
  <si>
    <t>SUMA CAŁKOWITA</t>
  </si>
  <si>
    <t>1) Znaki do likwidacji wraz ze słupkami - C-13 - 2 szt.</t>
  </si>
  <si>
    <t>2) Jako osobną pozycję przedmiarową przedstawiono zestaw podświetlanego znaku D-6 z systemem zasilania
 solarnego na podporze wspornikowej w km 1+261,50 (1 szt.)</t>
  </si>
  <si>
    <t>Tabela nr 14. Zestawienie oznakowania poziomego</t>
  </si>
  <si>
    <t>L.p.</t>
  </si>
  <si>
    <t>Symbol</t>
  </si>
  <si>
    <t>Obmiar</t>
  </si>
  <si>
    <t>Zużycie</t>
  </si>
  <si>
    <t>Powierzchnia</t>
  </si>
  <si>
    <t>linie ciągłe</t>
  </si>
  <si>
    <t>linie przerywane</t>
  </si>
  <si>
    <t>linie na skrzyż. 
i przejściach</t>
  </si>
  <si>
    <t>strzałki 
i inne symbole</t>
  </si>
  <si>
    <r>
      <rPr>
        <b/>
        <sz val="10"/>
        <rFont val="Calibri"/>
        <family val="2"/>
        <charset val="238"/>
      </rPr>
      <t>[mb] / [szt] / [m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]</t>
    </r>
  </si>
  <si>
    <r>
      <rPr>
        <b/>
        <sz val="10"/>
        <rFont val="Calibri"/>
        <family val="2"/>
        <charset val="238"/>
      </rPr>
      <t>[m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/mb], [m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/szt], [m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/m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]</t>
    </r>
  </si>
  <si>
    <r>
      <rPr>
        <b/>
        <sz val="10"/>
        <rFont val="Calibri"/>
        <family val="2"/>
        <charset val="238"/>
      </rPr>
      <t>[m</t>
    </r>
    <r>
      <rPr>
        <b/>
        <vertAlign val="superscript"/>
        <sz val="10"/>
        <rFont val="Calibri"/>
        <family val="2"/>
        <charset val="238"/>
      </rPr>
      <t>2</t>
    </r>
    <r>
      <rPr>
        <b/>
        <sz val="10"/>
        <rFont val="Calibri"/>
        <family val="2"/>
        <charset val="238"/>
      </rPr>
      <t>]</t>
    </r>
  </si>
  <si>
    <t>P-4</t>
  </si>
  <si>
    <t>P-1e</t>
  </si>
  <si>
    <t>P-1b</t>
  </si>
  <si>
    <t>P-21a</t>
  </si>
  <si>
    <t>P-7b</t>
  </si>
  <si>
    <t>P-10</t>
  </si>
  <si>
    <t>P-14</t>
  </si>
  <si>
    <t>P-3b</t>
  </si>
  <si>
    <t>1+246,10*</t>
  </si>
  <si>
    <t>P-13</t>
  </si>
  <si>
    <t>P-6</t>
  </si>
  <si>
    <t>ul. Beskidzka</t>
  </si>
  <si>
    <t xml:space="preserve">SUMA </t>
  </si>
  <si>
    <t>POWIARZCHNIA CAŁKOWITA MALOWANIA:</t>
  </si>
  <si>
    <t>* kilometraż zgodny z lokalizackją skrzyżowania z ul. Pułaskiego</t>
  </si>
  <si>
    <t>Tabela nr 15. Urządzenia BRD</t>
  </si>
  <si>
    <t>Bariery ochronne</t>
  </si>
  <si>
    <t>Symbol (strona)</t>
  </si>
  <si>
    <t xml:space="preserve">Typ </t>
  </si>
  <si>
    <t>Długość</t>
  </si>
  <si>
    <t xml:space="preserve"> - </t>
  </si>
  <si>
    <t>początek</t>
  </si>
  <si>
    <t>koniec</t>
  </si>
  <si>
    <t>U-14a (P)</t>
  </si>
  <si>
    <t>N2W4</t>
  </si>
  <si>
    <t>U-14a (L)</t>
  </si>
  <si>
    <t>U-12 (P)</t>
  </si>
  <si>
    <t>-</t>
  </si>
  <si>
    <t>Wykonanie geodezyjnej inwentaryzacji powykonawczej.</t>
  </si>
  <si>
    <t>Wykonanie i zatwierdzenie projektu oznakowania robót i organizacji ruchu na czas prowadzenia robót (3 egz.) wraz z zakupem, ustawieniem, rozbiórką (po zakończeniu robót) i utrzymaniem oznakowania w trakcie realizacji robót.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</si>
  <si>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</si>
  <si>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</si>
  <si>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</si>
  <si>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2.1</t>
  </si>
  <si>
    <t>2.2</t>
  </si>
  <si>
    <t>2.3</t>
  </si>
  <si>
    <t>4.2</t>
  </si>
  <si>
    <t>5.2</t>
  </si>
  <si>
    <t>6.2</t>
  </si>
  <si>
    <r>
      <t>RODZAJ OPRACOWANIA</t>
    </r>
    <r>
      <rPr>
        <i/>
        <sz val="12"/>
        <rFont val="Arial"/>
        <family val="2"/>
        <charset val="238"/>
      </rPr>
      <t>:</t>
    </r>
  </si>
  <si>
    <t>PROJEKT WYKONAWCZY</t>
  </si>
  <si>
    <t>NAZWA ZADANIA:</t>
  </si>
  <si>
    <t>OBIEKTY:</t>
  </si>
  <si>
    <t>ADRES OBIEKTÓW:</t>
  </si>
  <si>
    <t>WOJEWÓDZTWO PODKARPACKIE</t>
  </si>
  <si>
    <t>DZIAŁKI NR EWID.:</t>
  </si>
  <si>
    <t>BRANŻA:</t>
  </si>
  <si>
    <t>CZĘŚĆ</t>
  </si>
  <si>
    <t>Nr uprawnień</t>
  </si>
  <si>
    <t>Opracował</t>
  </si>
  <si>
    <t>mgr inż. Roman Charchut
PDK/0061/PWOD/18</t>
  </si>
  <si>
    <t>Drogowa</t>
  </si>
  <si>
    <t>mgr inż. Barbara Kawalec</t>
  </si>
  <si>
    <t>01.2018 r.</t>
  </si>
  <si>
    <t>mgr inż. Roman Charchut</t>
  </si>
  <si>
    <t>Razem [A]</t>
  </si>
  <si>
    <t>OGÓŁEM [I]: WYMAGANIA OGÓLNE (DZIAŁ OGÓLNY)</t>
  </si>
  <si>
    <t>Cena jednostkowa</t>
  </si>
  <si>
    <t>Wartość robót netto</t>
  </si>
  <si>
    <t>Razem [B]</t>
  </si>
  <si>
    <t>Razem [C]</t>
  </si>
  <si>
    <t>Razem [D]</t>
  </si>
  <si>
    <t>Razem [E]</t>
  </si>
  <si>
    <t>Razem [F]</t>
  </si>
  <si>
    <t>OGÓŁEM [II]: ROBOTY DROGOWE</t>
  </si>
  <si>
    <t>PODATEK VAT 23%:</t>
  </si>
  <si>
    <t>OGÓŁEM WARTOŚĆ KOSZTORYSOWA ROBÓT BRUTTO:</t>
  </si>
  <si>
    <t>DROGOWA</t>
  </si>
  <si>
    <t>Wyszczególnienie elementów rozliczeniowych
(Opis robót)</t>
  </si>
  <si>
    <t>04.04.02.05</t>
  </si>
  <si>
    <t>SST 08.00.00
CPV 45233000-9</t>
  </si>
  <si>
    <r>
      <t xml:space="preserve">ELEMENTY ULIC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</si>
  <si>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/>
  </si>
  <si>
    <t>7.1</t>
  </si>
  <si>
    <t>G</t>
  </si>
  <si>
    <t>Razem [G]</t>
  </si>
  <si>
    <r>
      <t xml:space="preserve">ROBOTY WYKOŃCZENIOWE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</si>
  <si>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</si>
  <si>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r>
      <t xml:space="preserve">ROBOTY ZIEMNE
</t>
    </r>
    <r>
      <rPr>
        <sz val="10"/>
        <rFont val="Times New Roman"/>
        <family val="1"/>
        <charset val="238"/>
      </rPr>
      <t>Roboty w zakresie usuwania gleby</t>
    </r>
  </si>
  <si>
    <t>01.02.04</t>
  </si>
  <si>
    <t>Rozbiórki elementów dróg, ogrodzeń i przepustów</t>
  </si>
  <si>
    <t>01.02.04.22</t>
  </si>
  <si>
    <r>
      <t>m</t>
    </r>
    <r>
      <rPr>
        <b/>
        <vertAlign val="superscript"/>
        <sz val="10"/>
        <rFont val="Times New Roman"/>
        <family val="1"/>
        <charset val="238"/>
      </rPr>
      <t>3</t>
    </r>
  </si>
  <si>
    <t>Wykonanie nasypów mechanicznie z gruntu kat. I-VI częściowo uzyskanego z wykopu</t>
  </si>
  <si>
    <r>
      <t xml:space="preserve">PODBUDOWY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</si>
  <si>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r>
      <t xml:space="preserve">NAWIERZCHNIE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</si>
  <si>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SST 03.00.00
CPV 45231000-5</t>
  </si>
  <si>
    <r>
      <t xml:space="preserve">ODWODNIENIE KORPUSU DROGOWEGO
</t>
    </r>
    <r>
      <rPr>
        <sz val="10"/>
        <rFont val="Times New Roman"/>
        <family val="1"/>
        <charset val="238"/>
      </rPr>
      <t>Roboty budowlane w zakresie budowy rurociągów</t>
    </r>
  </si>
  <si>
    <t>03.02.01</t>
  </si>
  <si>
    <t>Kanalizacja deszczowa</t>
  </si>
  <si>
    <t>2.4</t>
  </si>
  <si>
    <t>6.3</t>
  </si>
  <si>
    <t>8.1</t>
  </si>
  <si>
    <t>H</t>
  </si>
  <si>
    <t>Razem [H]</t>
  </si>
  <si>
    <t>1.2. PRZEDMIAR ROBÓT 
I KOSZTORYS OFERTOWY</t>
  </si>
  <si>
    <t>Regulacja pionowa studzienek rewizyjnych</t>
  </si>
  <si>
    <t>03.02.01.72</t>
  </si>
  <si>
    <t>05.03.23.10</t>
  </si>
  <si>
    <t>Nawierzchnia z kostki brukowej betonowej</t>
  </si>
  <si>
    <t>05.03.23</t>
  </si>
  <si>
    <t>SST 07.00.00
CPV 45233000-9</t>
  </si>
  <si>
    <r>
      <t xml:space="preserve">OZNAKOWANIE DRÓG I URZĄDZENIA BEZPIECZEŃASTWA RUCHU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</si>
  <si>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07.01.01</t>
  </si>
  <si>
    <t>Oznakowanie poziome</t>
  </si>
  <si>
    <t>07.02.01.11</t>
  </si>
  <si>
    <t>Wykonanie malowania oznakowania poziomego</t>
  </si>
  <si>
    <t>07.02.01</t>
  </si>
  <si>
    <t>Oznakowanie pionowe</t>
  </si>
  <si>
    <t>07.02.01.41</t>
  </si>
  <si>
    <t xml:space="preserve">Ustawienie słupków z rur stalowych dla znaków drogowych </t>
  </si>
  <si>
    <t>07.02.01.45</t>
  </si>
  <si>
    <t>Przymocowanie tarcz do słupków</t>
  </si>
  <si>
    <t>08.01.01.21</t>
  </si>
  <si>
    <t>Krawężniki betonowe</t>
  </si>
  <si>
    <t>08.01.01</t>
  </si>
  <si>
    <t>4.3</t>
  </si>
  <si>
    <t>8.2</t>
  </si>
  <si>
    <t>8.3</t>
  </si>
  <si>
    <t>Razem [I]</t>
  </si>
  <si>
    <t>J</t>
  </si>
  <si>
    <t>Wyznaczenie trasy i punktów wysokościowych w terenie równinnym</t>
  </si>
  <si>
    <r>
      <t>Wyznaczenie trasy i punktów wysokościowych placu postojowego i drogi wewnętrznej  wraz z  elementami odwodnienia oraz istniejących sieci uzbrojenia terenu, itd.</t>
    </r>
    <r>
      <rPr>
        <b/>
        <sz val="10"/>
        <rFont val="Times New Roman"/>
        <family val="1"/>
        <charset val="238"/>
      </rPr>
      <t xml:space="preserve"> - Kompletna obsługa geodezyjna inwestycji.</t>
    </r>
  </si>
  <si>
    <t>01.02.04.41</t>
  </si>
  <si>
    <t>Rozebranie krawężników betonowych</t>
  </si>
  <si>
    <t>01.02.04.77</t>
  </si>
  <si>
    <t>Rozebranie studzienek ściekowych</t>
  </si>
  <si>
    <r>
      <t xml:space="preserve">Rozbórka studni kanalizacyjnych ściekowych o średnicy </t>
    </r>
    <r>
      <rPr>
        <sz val="10"/>
        <rFont val="Calibri"/>
        <family val="2"/>
        <charset val="238"/>
      </rPr>
      <t>Ø</t>
    </r>
    <r>
      <rPr>
        <sz val="10"/>
        <rFont val="Times New Roman"/>
        <family val="1"/>
        <charset val="238"/>
      </rPr>
      <t>50 wraz z wpustem deszczowym i przykanalikiem. Wykonawca zapewni miejsce tymczasowego składowania materiału z rozbiórki własnym staraniem i na własny koszt.
&lt;N=2,0szt.&gt;</t>
    </r>
  </si>
  <si>
    <t>Wykonanie wykopów mechanicznie w gr. kat. I-V z transportem urobku w nasyp ( kształtowanie skarp).
&lt;V=11 m3&gt; - wg rysunku Plan Sytuacyjny</t>
  </si>
  <si>
    <t>Formowanie i zagęszczanie nasypów częściowo z gruntu uzyskanego z uprzedniego wykopu. Pozostała część z dowozu.
&lt;V=95 m3&gt; - wg rysunku Plan Sytuacyjny i Przekroje typowe</t>
  </si>
  <si>
    <t>Wykonanie pionowej regulacji włazów studni istniejącej kanalizacji deszczowej
&lt;N=1,0szt&gt; - wg rysunku Plan Sytuacyjny</t>
  </si>
  <si>
    <t>03.03.01.24</t>
  </si>
  <si>
    <t>Sączki podłużne z tworzyw sztucznych o śrendicy 100mm - drenaż</t>
  </si>
  <si>
    <t>Wykonanie drenażu z rur z tworzyw sztucznych w dedykowanej otlulinie z geowłókniny. Drenaż zlokalizowany w najniższych punktach istniejącej nawierzchni utwardzonej. Wyprowadzenie drenaży do projektowanych studzienek deszczowych
&lt;L=173,0m&gt; - wg rysunku Plan Sytuacyjny</t>
  </si>
  <si>
    <t>03.02.01.41</t>
  </si>
  <si>
    <t>Wykonanie studzienek ściekowych</t>
  </si>
  <si>
    <t>Wykonanie studzienek ściekowych o średnicy ø50cm wraz z rozbiórką istniejącej nawierzchni, wykopem i zasypaniem. Studzienka kompletna. 
&lt;N=4,0szt&gt; - wg rysunku Plan Sytuacyjny</t>
  </si>
  <si>
    <t>03.02.01.23</t>
  </si>
  <si>
    <t>Wykonanie przykanalików z rur PVC o średnicy ø20cm</t>
  </si>
  <si>
    <t>Wykonanie przykanalików z rur PVC o śr. 20cm na podsypce z piasku o gr. 15cm.
&lt;L=21,5m&gt; - wg rysunku Plan Sytuacyjny</t>
  </si>
  <si>
    <t>Wykonanie warstwy wyrównawczej/podbudowy z kruszywa łamanego gr. w-wy  min. 10cm</t>
  </si>
  <si>
    <t>Wykonanie warstwy podbudowy zasadniczej z kruszywa łamanego 0/31,5 stabil. mech w obrębie proj. placu i drogi wewnętrznej o grubości 10-30cm, średnia grubość warstwy 16cm
&lt;F=1064,1 m2&gt; - wg rysunku Plan Sytuacyjny i Przekroje typowe</t>
  </si>
  <si>
    <t xml:space="preserve">Wykonanie stabilizacji cementem gruntu pochodzącego z dowozu w-wa gr. 20 cm Rm = 2,5 MPa. </t>
  </si>
  <si>
    <t>Stabilizacja z dowozu gruntu z dowozu. Stabilizacja wykonana w miejscu, gdzie nawierzchnia bitumiczna jako podbudowa nie występuje. Docelowa grubość w-wy ulepszonego podłoża 20 cm  Rm = 2,5 MPa.
&lt;F=104,0 m2&gt; - wg rysunku Plan Sytuacyjny</t>
  </si>
  <si>
    <t>Rozebranie nawierzchni z mieszanek mineralno-bitumicznych</t>
  </si>
  <si>
    <t>Rozebranie krawężników betonowych. Materiał z rozbiórki przechodzi na własność Wykonawcy. Wykonawca zapewni miejsce składowania własnym staraniem i na własny koszt.
&lt; L=112,2 m&gt; - wg rysunku Plan Sytuacyjny</t>
  </si>
  <si>
    <t>Wykonanie nawierzchni z kostki brukowej betonowej szerej</t>
  </si>
  <si>
    <t>05.03.23.11</t>
  </si>
  <si>
    <t>Wykonanie nawierzchni z kostki brukowej betonowej kolorowej</t>
  </si>
  <si>
    <t xml:space="preserve">Wykonanie nawierzchni z kostki brukowej betonowej gr. 8cm na podsypce cementowo piaskowej gr. 5cm na drodze wewnętrznej i manewrowej - kolor kostki szary
&lt;F=604m2&gt; </t>
  </si>
  <si>
    <t xml:space="preserve">Wykonanie nawierzchni z kostki brukowej betonowej gr. 8cm na podsypce cementowo piaskowej gr. 5cm na miejscach postojowych - kolor kostki do uzgodneinia z Inwestorem
&lt;F=460,5m2&gt; </t>
  </si>
  <si>
    <t>05.03.11</t>
  </si>
  <si>
    <t>Recykling</t>
  </si>
  <si>
    <t>05.03.11.31</t>
  </si>
  <si>
    <t>Wykonanie frezowania nawierzchni asfaltowych na zimno: śr gr. w-wy 3 cm</t>
  </si>
  <si>
    <t xml:space="preserve">Wykonanie frezowania w miejscach koniecznych dla ukształtowania istniejącej nawierzchni na potrzeby odwodnienia podbudowy za pośrednictwem projektowanego drenażu.
&lt;F=312m2&gt; </t>
  </si>
  <si>
    <t>Sączki podłużne</t>
  </si>
  <si>
    <t>03.03.01</t>
  </si>
  <si>
    <t>Umocnienie skarp, rowów i ścieków</t>
  </si>
  <si>
    <t>Umocnienie skarp przez humusowanie z obsianiem</t>
  </si>
  <si>
    <t>06.01.01</t>
  </si>
  <si>
    <t>06.01.01.20</t>
  </si>
  <si>
    <t>Wykonanie humusowania skarp gr. 10cm i obsianie terenów zielonych.
&lt;F=430m2&gt; - wg. Rysunku Plan Sytuacyjny</t>
  </si>
  <si>
    <t>Wykonanie malowania znaków poziomych zgodnie z Projektem Stałej Organizacji Ruchu
&lt;F=9 m2&gt; - wg Projektu organizacji ruchu</t>
  </si>
  <si>
    <t>Ustawienie słupków z rur stalowych dla znaków drogowych zaprojektowanych zgodnie z Projektem Stałej Organizacji Ruchu
&lt;N=4,0szt.&gt;  wg Projektu organizacji ruchu</t>
  </si>
  <si>
    <t>Przymocowanie tarcz do słupków stalowych - rozmiar mały
&lt;N=4,0szt.&gt; -  wg Projektu organizacji ruchu</t>
  </si>
  <si>
    <t>Ustawienie krawężników betonowych o wymiarach 20x30cm na ławie betonowej z oporem</t>
  </si>
  <si>
    <t>Ustawienie krawężników drogowych betonowych o wym. 20x30cm  "na płask" na podsypce cementowo - piaskowej o gr. 5cm i ławie betonowej C12/15 (V=0,08m3/m) w obrębie połączenia nawierzchni bitumicznej drogi powiatowej oraz drogi wewnętrznej.
&lt;L=22 m&gt; - wg Rysunku Plan Sytuacyjny</t>
  </si>
  <si>
    <t>08.01.02</t>
  </si>
  <si>
    <t>Krawężniki kamienne</t>
  </si>
  <si>
    <t>Ustawienie krawężników kamiennych ulicznych o wym. 35x20cm</t>
  </si>
  <si>
    <t>Rozebranie nawierzchni drogi powiatowej w zakresie włączenia projektowanego przykanalika do istniejącej kanalizacji deszczowej oraz na połączeniu naweirzchni bitumicznej i proj. kostki - cięcie nawierzchni piłą wraz z późniejszym odtworzeniem.
&lt; F=17,0 m2&gt; - wg rysunku Plan Sytuacyjny</t>
  </si>
  <si>
    <t>08.01.02.11</t>
  </si>
  <si>
    <t>Ustawienie krawężników kamiennych jako obramowanie placu manewrowo-postojowego
&lt;L=218 m&gt; - wg Rysunku Plan Sytuacyjny</t>
  </si>
  <si>
    <t>01.03.02</t>
  </si>
  <si>
    <t>01.03.02.10</t>
  </si>
  <si>
    <t>Ukłądanie rur ochronnych fi 110 dwudzielnych. Lokalizacja skrzyżowań z doziemnymi liniami elektroenergetycznymi wg.cześci rysunkowej</t>
  </si>
  <si>
    <t>Przebudowa i zabezpieczenie skrzyżowań z ist. sieciami teletechnicznymi i elektrycznymi</t>
  </si>
  <si>
    <t>Zabezpieczenie doziemnych linii telekomunikacyjnych oraz elektrycznych rurami osłonowymi dwudzielnymi</t>
  </si>
  <si>
    <t>9.1</t>
  </si>
  <si>
    <t>9.2</t>
  </si>
  <si>
    <t>10</t>
  </si>
  <si>
    <t xml:space="preserve">M. ROPCZYCE
GMINA ROPCZYCE
POWIAT ROPCZYCKO-SĘDZISZOWSKI
WOJ. PODKARPACKIE
</t>
  </si>
  <si>
    <t xml:space="preserve">GMINA ROPCZYCE
UL. KRISEGO 1
39-100 ROPCZYCE
</t>
  </si>
  <si>
    <t>Wykonanie malowania znaków poziomych.
&lt;F=45 m2&gt; - wg Projektu organizacji ruchu</t>
  </si>
  <si>
    <t>Rozebranie nawierzchni z mieszanek mineralno-bitumicznych z odtworzeniem</t>
  </si>
  <si>
    <t>Sączki podłużne z tworzyw sztucznych o średnicy 100mm - drenaż</t>
  </si>
  <si>
    <t>ZABEZPIECZENIE SIECI</t>
  </si>
  <si>
    <t>OGÓŁEM [III]: ZABEZPIECZENIE SIECI</t>
  </si>
  <si>
    <t>WARTOŚĆ KOSZTORYSOWA ROBÓT BEZ PODATKU VAT [I+II+III]:</t>
  </si>
  <si>
    <t>PLAN MANEWROWO-POSTOJOWY
DROGA WEWNĘTRZNA</t>
  </si>
  <si>
    <t>DZ. NR EWID. 793/14, 793/15, 793/16, 793/17</t>
  </si>
  <si>
    <t>M. ROPCZYCE</t>
  </si>
  <si>
    <t>GMINA ROPCZYCE</t>
  </si>
  <si>
    <t>POWIAT ROPCZYCKO-SĘDZISZOWSKI</t>
  </si>
  <si>
    <t>SST 01.03.02</t>
  </si>
  <si>
    <r>
      <t xml:space="preserve">ROBOTY W ZAKRESIE PODZIEMNYCH SIECI ELEKTROENERGETYCZNYCH I TELETECHNICZNYCH
</t>
    </r>
    <r>
      <rPr>
        <sz val="10"/>
        <rFont val="Times New Roman"/>
        <family val="1"/>
        <charset val="238"/>
      </rPr>
      <t>Roboty budowlane w zakresie przebudowy i zabezpieczenia</t>
    </r>
  </si>
  <si>
    <t>08.2022 r.</t>
  </si>
  <si>
    <t>Rzeszów, sierpień 2022 r.</t>
  </si>
  <si>
    <t>sierpień 2022 r.</t>
  </si>
  <si>
    <t>Ustawienie słupków z rur stalowych dla znaków drogowych 
&lt;N=2,0szt.&gt;  wg Projektu organizacji ruchu</t>
  </si>
  <si>
    <t>Przymocowanie tarcz do słupków stalowych - rozmiar mały
&lt;N=3,0szt.&gt; -  wg Projektu organizacji ruchu</t>
  </si>
  <si>
    <t>Wykonanie wykopów mechanicznie w gr. kat. I-V z transportem urobku
na odkład</t>
  </si>
  <si>
    <t>Wykonanie nasypów mechanicznie z gruntu kat. I-VI częściowo uzyskanego z dokopu</t>
  </si>
  <si>
    <t>Wykonanie warstwy podbudowy z kruszywa łamanego gr. w-wy  15cm</t>
  </si>
  <si>
    <t>Wykonanie nawierzchni z kostki brukowej betonowej kontrastowej</t>
  </si>
  <si>
    <t>Plantowanie oraz humusowanie z obsianiem</t>
  </si>
  <si>
    <t>Przymocowanie tarcz do słupków w tym 2 szt. znaków aktywnych</t>
  </si>
  <si>
    <t>05.03.05.A</t>
  </si>
  <si>
    <t>05.03.05</t>
  </si>
  <si>
    <t>Nawierzchnia z betonu asfaltowego</t>
  </si>
  <si>
    <t>Wykonanie podbudowy z betonu cementowego C12/15, gr. w-wy 15cm</t>
  </si>
  <si>
    <t>5.3</t>
  </si>
  <si>
    <t>5.4</t>
  </si>
  <si>
    <t>04.05.01.16</t>
  </si>
  <si>
    <t>04.06.01.18</t>
  </si>
  <si>
    <t>08.03.01.12</t>
  </si>
  <si>
    <t>08.03.01.15</t>
  </si>
  <si>
    <t>07.02.01.69</t>
  </si>
  <si>
    <t>kpl.</t>
  </si>
  <si>
    <t>Ustawienie zestawu doświetlającego o zasilaniu autonomicznym hybrydowym solarno - wiatrowym 2x maszt z wysięgnikiem. Lampy Led z optyką asymetryczną</t>
  </si>
  <si>
    <t>Rozebranie krawężników betonowych wraz z ławą betonową. Materiał z rozbiórki przechodzi na własność Wykonawcy. Wykonawca zapewni miejsce składowania własnym staraniem i na własny koszt.</t>
  </si>
  <si>
    <t>01.02.04.44</t>
  </si>
  <si>
    <t>Rozebranie obrzeży betonowych gr. 8cm</t>
  </si>
  <si>
    <t>Rozebranie obrzeży betonowych na podsypce cementowo-piaskowej i ławie z betonu z oporem wraz jej z rozbiórką  (ok. 0,06 m3/mb). Utylizacja materiału z rozbiórki w gestii Wykonawcy</t>
  </si>
  <si>
    <t>Wykonanie wykopów mechanicznie w gr. kat. I-V z transportem urobku na odkład</t>
  </si>
  <si>
    <t>Formowanie i zagęszczanie nasypów z gruntu niespoistego uzyskanego z dokopu. Podłoże doprowadzone do parametrów G1</t>
  </si>
  <si>
    <t>Wykonanie przykanalików z rur PVC o śr. 20cm na podsypce z piasku o gr. 15cm.
wg rysunku Plan Sytuacyjny</t>
  </si>
  <si>
    <t>Rozebranie nawierzchni z kostki betonowej brukowej ręcznie. Złożenie na paletach i transport na odległość do 3 km materiału zakwalifikowanego przez Inspektora Nadzoru jako przydatny do ponownego wykorzystania. Rozebranie warstwy podbudowy gr. około 10-15 cm, zagęszczenie i wyprofilowanie podłoża.</t>
  </si>
  <si>
    <t>Wykonanie pionowej regulacji - dostosowanie wysokościowe - ram, włazów, pokryw trzpieni oraz obudów zlokalizowanych w nawierzchni chodników.</t>
  </si>
  <si>
    <t xml:space="preserve">Wykonanie warstwy ulepszonego podłoża z kruszywa stabilizowanego spoiwami hydraulicznymi - stabilizacja z dowozu o Rm=2,5 MPa układana w obrębie remontowanych chodników wg rysunku Plan Sytuacyjny. </t>
  </si>
  <si>
    <t xml:space="preserve">Wykonanie warstwy ulepszonego podłoża z kruszywa stabilizowanego spoiwami hydraulicznymi - stabilizacja z dowozu o Rm=2,5 MPa układana w obrębie zjazdów i skrzyżowań o nawierzchni bitumicznej wg rysunku Plan Sytuacyjny. </t>
  </si>
  <si>
    <t>Warstwa wzmacniająca z  betonu cementowego C12/15 wykonywana w obrębie zjazdów o nawierzchni z kostki brukowej betonowej wg rysunku Plan Sytuacyjny.</t>
  </si>
  <si>
    <t>Wykonanie nawierzchni z kostki brukowej betonowej gr. 8cm na podsypce cementowo piaskowej gr. 5cm wzór i kolorystyka kostki podlega zatwierdzeniu przez Inspektora Nadzoru przed wbudowaniem.
Wg. rysunku Plan Sytuacyjny i przekroje typowe.</t>
  </si>
  <si>
    <t>Wykonanie frezowania nawierzchni asfaltowych na zimno: śr. gr. w-wy 8 cm</t>
  </si>
  <si>
    <t>05.03.05.10</t>
  </si>
  <si>
    <t>Wykonanie nawierzchni z betonu asfaltowego AC16W, warstwa wiążąca, gr. w-wy 4 cm</t>
  </si>
  <si>
    <t xml:space="preserve">Wykonanie frezowania istniejącej nawierzchni bitumicznej w obrębie zjazdów i skrzyżowań o proj. nawierachni bitumicznej. Wg. rysunku Plan Sytuacyjny. </t>
  </si>
  <si>
    <t xml:space="preserve">Wykonanie warstwy wiążącej nawierzchni z betonu asfaltowego AC 16W, gr. w-wy po zagęszczeniu 4cm. Wg. standardów WT-1 i WT-2 2016. Wg. rysunku Plan Sytuacyjny. </t>
  </si>
  <si>
    <t xml:space="preserve">Wykonanie warstwy ścieralnej nawierzchni z betonu asfaltowego AC 11S, gr. w-wy po zagęszczeniu 4cm. Wg. standardów WT-1 i WT-2 2016. Wg. rysunku Plan Sytuacyjny. </t>
  </si>
  <si>
    <t>Założenie zieleńców - wykonanie humusowania gr. 10cm i obsianie terenów zielonych, pielęgnacja w okresie wzrostu.
Wg. Rysunku Plan Sytuacyjny</t>
  </si>
  <si>
    <t>Wykonanie malowania znaków poziomych cienkowarstwowych farbą drogową - przejścia dla pieszych w obrębie ul. Mickiewicza i skrzyżowań.</t>
  </si>
  <si>
    <t>Ustawienie słupków z rur stalowych dla znaków drogowych w rejonie przejść dla pieszych</t>
  </si>
  <si>
    <t xml:space="preserve">Przymocowanie tarcz do słupków stalowych - rozmiar mały - znak D6 - 4szt. oraz 2 szt. znak D-6 aktywny - "pieszy kroczący" </t>
  </si>
  <si>
    <t>Zakup montaż i uruchomienie zestawu doświetlającego o oprtyce asymetrycznej wyposazonego w turbiny wiatrowe panele fotowoltaiczne akumulatory żeloweoraz oprawy oświetleniowe typu LED. Parametry zestawu doświetlajacego wg. dokumentacji projektowej.</t>
  </si>
  <si>
    <t>Ustawienie krawężników drogowych kamiennych o wymiarach 15x30 lub zbliżone na ławie z betonu C12/15 z oporem o standardowym wyniesieniu 12cm z zaniżeniem na zjazdach i przejściach dla pieszych - wg dokumentacji projektowej. (Ława: V=0,08 m3/m)</t>
  </si>
  <si>
    <t>Ustawienie obrzeży betonowych o wym. 8x30cm na podsypce cementowo-piaskowej o gr. 3cm i ławie betonowej 
z betonu C12/15 (V=0,03m3/m).</t>
  </si>
  <si>
    <t>Wykonanie ścieku przykrawężnikowego obniżonego względenm poziomu jezdni śrdnio o 2 cm z kostki granitowej na podsypce cementowo piaskowej i ławie betonowej z betonu C12/15.</t>
  </si>
  <si>
    <t>01.02.04.11</t>
  </si>
  <si>
    <t>Rozebranie podbudowy z kruszywa, gr. w-wy do 30 cm</t>
  </si>
  <si>
    <t>Istniejąca warstwa podbudowy z kruszywa na skrzyżowaniach i zjazdach o nawierzchni bitumicznej - rozbiórka mechaniczna. Materiał z rozbiórki staowi własność Wykonawcy.</t>
  </si>
  <si>
    <t>Wykonanie warstwy podbudowy zasadniczej z kruszywa łamanego 0/31,5 stabil. mech w obrębie proj. remontu chodników skrzyżowań i zjazdów o nawierzchni bitumicznej.
Wg. rysunku Plan Sytuacyjny i przekroje typowe.</t>
  </si>
  <si>
    <r>
      <t>Wyznaczenie trasy i punktów wysokościowych elementów przebudowywanej ulicy oraz skrzyżowań  wraz z  elementami odwodnienia oraz istniejących i projektowanych urządzeń i sieci uzbrojenia terenu, itd.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Kompletna obsługa geodezyjna inwestycji.</t>
    </r>
  </si>
  <si>
    <t>Wyznaczenie trasy i punktów wysokościowych w terenie równinnym wraz z wykonaniem geodezyjnej inwentaryzacji powykonawczej.</t>
  </si>
  <si>
    <t>Rozebranie nawierzchni z kostki betonowej brukowej ręcznie, złożenie na paletach i transport na odległość do 5 km.</t>
  </si>
  <si>
    <t>Regulacja pionowa włazów studzienek rewizyjnych (z wymianą płyt nastudziennych oraz włazów żeliwnych na typ ciężki)</t>
  </si>
  <si>
    <t>Koryto wraz z profilowaniem i zagęszczeniem podłoża</t>
  </si>
  <si>
    <t>04.01.01</t>
  </si>
  <si>
    <t>04.01.01.15</t>
  </si>
  <si>
    <t>5.5</t>
  </si>
  <si>
    <t>Oczyszczenie ciśnieniowe z namułu istniejącej kanalizacji deszczowej z rur betonowych o średnicy 300-400 mm wraz z wykonaniem inspekcji telewizyjnej</t>
  </si>
  <si>
    <t>Kalkulacja          indywidualna</t>
  </si>
  <si>
    <t>Wykonanie nawierzchni z kostki brukowej betonowej kostka melanż (kontynuacja istniejacego wzoru)</t>
  </si>
  <si>
    <t>Ustawienie obrzeży betonowych o wymiarach 30x8 cm na ławie betonowej z oporem</t>
  </si>
  <si>
    <t>1.3</t>
  </si>
  <si>
    <t>1.4</t>
  </si>
  <si>
    <t>1.5</t>
  </si>
  <si>
    <t>3.3</t>
  </si>
  <si>
    <t>4.4</t>
  </si>
  <si>
    <t>4.5</t>
  </si>
  <si>
    <t>7.2</t>
  </si>
  <si>
    <t>7.3</t>
  </si>
  <si>
    <t>7.4</t>
  </si>
  <si>
    <t xml:space="preserve">OGÓŁEM: </t>
  </si>
  <si>
    <t>WARTOŚĆ KOSZTORYSOWA ROBÓT BEZ PODATKU VAT:</t>
  </si>
  <si>
    <t>PRZEBUDOWA DROGI GMINNEJ UL. MICKIEWICZA OD KM 0+000,00 DO KM 0+218,00 POLEGAJĄCA NA PRZEBUDOWIE OBUSTRONNYCH DRÓG DLA PIESZYCH, PRZEBUDOWIE PRZEJŚCIA DLA PIESZYCH W KM 0+210 ORAZ PRZEBUDOWIE SKRZYŻOWAŃ Z UL. KONOPNICKIEJ I WYSPIAŃSKIEGO W M. ROPCZYCE</t>
  </si>
  <si>
    <t>Rozebranie krawężników betonowych o wymiarach 20x30cm wraz z ławą betonową</t>
  </si>
  <si>
    <t>Wykonanie koryta mechanicznie wraz z profilowaniem i zagęszczaniem podłoża w gr. kat I-VI, głębok. koryta  30cm</t>
  </si>
  <si>
    <t>Wykonanie warstwy ulepszonego podłoża z kruszywa stabilizowanego cementem,         w-wa gr. 15 cm Rm = 2,5 Mpa (stabilizacja z dowozu)</t>
  </si>
  <si>
    <t xml:space="preserve">Wykonanie warstwy ulepszonego podłoża z kruszywa stabilizowanego cementem,        w-wa gr. 25 cm Rm = 2,5 Mpa (stabilizacja z dowozu) </t>
  </si>
  <si>
    <t>Wykonanie nawierzchni z betonu asfaltowego AC11S, warstwa ścieralna, gr. w-wy śr. 4 cm</t>
  </si>
  <si>
    <t>Wykonanie ścieków przykrawężnikowych z 2 rzędów kostki granitowej na ławie betonowej (wraz z obcięciem krawędzi i rozbiórką istniejącej nawierzchni)</t>
  </si>
  <si>
    <t>KOSZTORYS  OFERTOWY</t>
  </si>
  <si>
    <t>Ustawienie krawężników kamiennych (granitowych) o wymiarach 15x30cm na ławie betonowej z oporem ( w tym 10% stanowią krawężniki łukowe)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</si>
</sst>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_-* #,##0.00\ _z_ł_-;\-* #,##0.00\ _z_ł_-;_-* \-??\ _z_ł_-;_-@_-"/>
    <numFmt numFmtId="165" formatCode="0#\.##\.##\.##\."/>
    <numFmt numFmtId="166" formatCode="##\.##\.##\.00\."/>
    <numFmt numFmtId="167" formatCode="0.000"/>
    <numFmt numFmtId="168" formatCode="0\+000.00"/>
  </numFmts>
  <fonts count="6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color rgb="FF3366FF"/>
      <name val="Times New Roman"/>
      <family val="1"/>
      <charset val="238"/>
    </font>
    <font>
      <sz val="8"/>
      <color rgb="FF3366FF"/>
      <name val="Times New Roman"/>
      <family val="1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i/>
      <u/>
      <sz val="12"/>
      <name val="Arial"/>
      <family val="2"/>
      <charset val="238"/>
    </font>
    <font>
      <b/>
      <i/>
      <sz val="16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 CE"/>
      <charset val="238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1"/>
      <name val="Calibri"/>
      <family val="2"/>
      <charset val="238"/>
    </font>
    <font>
      <sz val="10"/>
      <name val="Czcionka tekstu podstawowego"/>
      <charset val="238"/>
    </font>
    <font>
      <b/>
      <sz val="10"/>
      <color rgb="FFFF0000"/>
      <name val="Arial CE"/>
      <charset val="238"/>
    </font>
    <font>
      <b/>
      <i/>
      <sz val="24"/>
      <name val="Arial"/>
      <family val="2"/>
      <charset val="238"/>
    </font>
    <font>
      <i/>
      <sz val="14"/>
      <name val="Arial"/>
      <family val="2"/>
      <charset val="238"/>
    </font>
    <font>
      <b/>
      <sz val="12"/>
      <name val="Arial CE"/>
      <family val="2"/>
      <charset val="238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b/>
      <sz val="12"/>
      <name val="Arial CE"/>
      <charset val="238"/>
    </font>
    <font>
      <sz val="11"/>
      <color rgb="FFFF0000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13"/>
      <name val="Calibri"/>
      <family val="2"/>
      <charset val="238"/>
    </font>
    <font>
      <b/>
      <vertAlign val="superscript"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0"/>
      <color rgb="FF000000"/>
      <name val="Calibri"/>
      <family val="2"/>
      <charset val="238"/>
    </font>
    <font>
      <b/>
      <sz val="9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indexed="8"/>
      <name val="Arial"/>
      <family val="2"/>
    </font>
    <font>
      <sz val="8"/>
      <name val="Calibri"/>
      <family val="2"/>
      <charset val="238"/>
    </font>
    <font>
      <i/>
      <sz val="9"/>
      <name val="Arial"/>
      <family val="2"/>
      <charset val="238"/>
    </font>
    <font>
      <b/>
      <sz val="16"/>
      <color rgb="FF0070C0"/>
      <name val="Arial CE"/>
      <charset val="238"/>
    </font>
    <font>
      <b/>
      <i/>
      <sz val="9"/>
      <name val="Arial"/>
      <family val="2"/>
      <charset val="238"/>
    </font>
    <font>
      <i/>
      <sz val="12"/>
      <color rgb="FF222222"/>
      <name val="Arial"/>
      <family val="2"/>
      <charset val="238"/>
    </font>
    <font>
      <b/>
      <i/>
      <sz val="26"/>
      <color rgb="FF0070C0"/>
      <name val="Arial"/>
      <family val="2"/>
      <charset val="238"/>
    </font>
    <font>
      <sz val="10"/>
      <name val="MS Sans Serif"/>
      <family val="2"/>
      <charset val="238"/>
    </font>
    <font>
      <sz val="11"/>
      <name val="Times New Roman CE"/>
      <charset val="238"/>
    </font>
    <font>
      <b/>
      <sz val="13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CC00"/>
      </patternFill>
    </fill>
    <fill>
      <patternFill patternType="solid">
        <fgColor rgb="FFFCD5B5"/>
        <bgColor rgb="FFFFCC99"/>
      </patternFill>
    </fill>
    <fill>
      <patternFill patternType="solid">
        <fgColor rgb="FFBFBFBF"/>
        <bgColor rgb="FFC4BD97"/>
      </patternFill>
    </fill>
    <fill>
      <patternFill patternType="solid">
        <fgColor rgb="FFA6A6A6"/>
        <bgColor rgb="FFB3A2C7"/>
      </patternFill>
    </fill>
    <fill>
      <patternFill patternType="solid">
        <fgColor rgb="FFDBEEF4"/>
        <bgColor rgb="FFEEECE1"/>
      </patternFill>
    </fill>
    <fill>
      <patternFill patternType="solid">
        <fgColor rgb="FFFFCC00"/>
        <bgColor rgb="FFFFC000"/>
      </patternFill>
    </fill>
    <fill>
      <patternFill patternType="solid">
        <fgColor rgb="FF808000"/>
        <bgColor rgb="FF77933C"/>
      </patternFill>
    </fill>
    <fill>
      <patternFill patternType="solid">
        <fgColor rgb="FF00CCFF"/>
        <bgColor rgb="FF00B0F0"/>
      </patternFill>
    </fill>
    <fill>
      <patternFill patternType="solid">
        <fgColor rgb="FFFF0000"/>
        <bgColor rgb="FFC00000"/>
      </patternFill>
    </fill>
    <fill>
      <patternFill patternType="solid">
        <fgColor rgb="FFC6D9F1"/>
        <bgColor rgb="FFDBEEF4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DBEEF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B3A2C7"/>
      </patternFill>
    </fill>
    <fill>
      <patternFill patternType="solid">
        <fgColor theme="0"/>
        <bgColor rgb="FF77933C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4">
    <xf numFmtId="0" fontId="0" fillId="0" borderId="0"/>
    <xf numFmtId="164" fontId="50" fillId="0" borderId="0" applyBorder="0" applyProtection="0"/>
    <xf numFmtId="164" fontId="50" fillId="0" borderId="0" applyBorder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51" fillId="0" borderId="0"/>
    <xf numFmtId="0" fontId="3" fillId="0" borderId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1" fillId="0" borderId="0"/>
    <xf numFmtId="0" fontId="59" fillId="0" borderId="58">
      <alignment horizontal="center"/>
    </xf>
    <xf numFmtId="0" fontId="51" fillId="0" borderId="0"/>
    <xf numFmtId="9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1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591">
    <xf numFmtId="0" fontId="0" fillId="0" borderId="0" xfId="0"/>
    <xf numFmtId="0" fontId="5" fillId="0" borderId="0" xfId="4"/>
    <xf numFmtId="0" fontId="21" fillId="2" borderId="0" xfId="6" applyFont="1" applyFill="1" applyAlignment="1">
      <alignment horizontal="left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6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0" fontId="7" fillId="0" borderId="0" xfId="4" applyFont="1" applyAlignment="1">
      <alignment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vertical="center"/>
    </xf>
    <xf numFmtId="4" fontId="6" fillId="0" borderId="0" xfId="4" applyNumberFormat="1" applyFont="1" applyAlignment="1">
      <alignment horizontal="center" vertical="center"/>
    </xf>
    <xf numFmtId="0" fontId="27" fillId="0" borderId="0" xfId="4" applyFont="1" applyAlignment="1">
      <alignment horizontal="center" vertical="center" wrapText="1"/>
    </xf>
    <xf numFmtId="0" fontId="10" fillId="0" borderId="0" xfId="4" applyFont="1" applyAlignment="1">
      <alignment horizontal="left" vertical="top" wrapText="1"/>
    </xf>
    <xf numFmtId="0" fontId="8" fillId="0" borderId="0" xfId="4" applyFont="1"/>
    <xf numFmtId="0" fontId="10" fillId="0" borderId="0" xfId="4" applyFont="1" applyAlignment="1">
      <alignment horizontal="center" vertical="top" wrapText="1"/>
    </xf>
    <xf numFmtId="0" fontId="28" fillId="0" borderId="0" xfId="4" applyFont="1" applyAlignment="1">
      <alignment vertical="top" wrapText="1"/>
    </xf>
    <xf numFmtId="49" fontId="16" fillId="0" borderId="12" xfId="5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31" fillId="0" borderId="0" xfId="0" applyNumberFormat="1" applyFont="1" applyAlignment="1">
      <alignment vertical="center"/>
    </xf>
    <xf numFmtId="2" fontId="32" fillId="0" borderId="0" xfId="0" applyNumberFormat="1" applyFont="1" applyAlignment="1">
      <alignment vertical="center"/>
    </xf>
    <xf numFmtId="2" fontId="13" fillId="12" borderId="7" xfId="0" applyNumberFormat="1" applyFont="1" applyFill="1" applyBorder="1" applyAlignment="1">
      <alignment horizontal="center" vertical="center" wrapText="1"/>
    </xf>
    <xf numFmtId="2" fontId="13" fillId="12" borderId="6" xfId="0" applyNumberFormat="1" applyFont="1" applyFill="1" applyBorder="1" applyAlignment="1">
      <alignment horizontal="center" vertical="center" wrapText="1"/>
    </xf>
    <xf numFmtId="2" fontId="13" fillId="12" borderId="42" xfId="0" applyNumberFormat="1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left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5" fillId="11" borderId="12" xfId="0" applyNumberFormat="1" applyFont="1" applyFill="1" applyBorder="1" applyAlignment="1">
      <alignment horizontal="center" vertical="center" wrapText="1"/>
    </xf>
    <xf numFmtId="2" fontId="30" fillId="11" borderId="3" xfId="0" applyNumberFormat="1" applyFont="1" applyFill="1" applyBorder="1" applyAlignment="1">
      <alignment horizontal="left" vertical="center" wrapText="1"/>
    </xf>
    <xf numFmtId="2" fontId="5" fillId="11" borderId="3" xfId="0" applyNumberFormat="1" applyFont="1" applyFill="1" applyBorder="1" applyAlignment="1">
      <alignment horizontal="center" vertical="center" wrapText="1"/>
    </xf>
    <xf numFmtId="2" fontId="5" fillId="11" borderId="11" xfId="0" applyNumberFormat="1" applyFont="1" applyFill="1" applyBorder="1" applyAlignment="1">
      <alignment horizontal="center" vertical="center" wrapText="1"/>
    </xf>
    <xf numFmtId="2" fontId="0" fillId="11" borderId="12" xfId="0" applyNumberFormat="1" applyFill="1" applyBorder="1" applyAlignment="1">
      <alignment horizontal="center" vertical="center" wrapText="1"/>
    </xf>
    <xf numFmtId="2" fontId="0" fillId="11" borderId="3" xfId="0" applyNumberFormat="1" applyFill="1" applyBorder="1" applyAlignment="1">
      <alignment horizontal="left" vertical="center" wrapText="1"/>
    </xf>
    <xf numFmtId="2" fontId="0" fillId="11" borderId="3" xfId="0" applyNumberFormat="1" applyFill="1" applyBorder="1" applyAlignment="1">
      <alignment horizontal="center" vertical="center" wrapText="1"/>
    </xf>
    <xf numFmtId="2" fontId="0" fillId="11" borderId="11" xfId="0" applyNumberFormat="1" applyFill="1" applyBorder="1" applyAlignment="1">
      <alignment horizontal="center" vertical="center" wrapText="1"/>
    </xf>
    <xf numFmtId="2" fontId="0" fillId="11" borderId="5" xfId="0" applyNumberFormat="1" applyFill="1" applyBorder="1" applyAlignment="1">
      <alignment horizontal="left" vertical="center" wrapText="1"/>
    </xf>
    <xf numFmtId="2" fontId="0" fillId="11" borderId="5" xfId="0" applyNumberFormat="1" applyFill="1" applyBorder="1" applyAlignment="1">
      <alignment horizontal="center" vertical="center" wrapText="1"/>
    </xf>
    <xf numFmtId="2" fontId="0" fillId="11" borderId="13" xfId="0" applyNumberFormat="1" applyFill="1" applyBorder="1" applyAlignment="1">
      <alignment horizontal="center" vertical="center" wrapText="1"/>
    </xf>
    <xf numFmtId="2" fontId="0" fillId="11" borderId="10" xfId="0" applyNumberFormat="1" applyFill="1" applyBorder="1" applyAlignment="1">
      <alignment horizontal="center" vertical="center" wrapText="1"/>
    </xf>
    <xf numFmtId="2" fontId="0" fillId="11" borderId="8" xfId="0" applyNumberFormat="1" applyFill="1" applyBorder="1" applyAlignment="1">
      <alignment horizontal="left" vertical="center" wrapText="1"/>
    </xf>
    <xf numFmtId="2" fontId="0" fillId="11" borderId="8" xfId="0" applyNumberFormat="1" applyFill="1" applyBorder="1" applyAlignment="1">
      <alignment horizontal="center" vertical="center" wrapText="1"/>
    </xf>
    <xf numFmtId="2" fontId="0" fillId="11" borderId="9" xfId="0" applyNumberFormat="1" applyFill="1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2" fontId="0" fillId="0" borderId="19" xfId="0" applyNumberFormat="1" applyBorder="1" applyAlignment="1">
      <alignment horizontal="left" vertical="center" wrapText="1"/>
    </xf>
    <xf numFmtId="2" fontId="0" fillId="0" borderId="19" xfId="0" applyNumberForma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2" fontId="33" fillId="0" borderId="15" xfId="0" applyNumberFormat="1" applyFont="1" applyBorder="1" applyAlignment="1">
      <alignment horizontal="center" vertical="center" wrapText="1"/>
    </xf>
    <xf numFmtId="2" fontId="33" fillId="0" borderId="19" xfId="0" applyNumberFormat="1" applyFont="1" applyBorder="1" applyAlignment="1">
      <alignment horizontal="left" vertical="center" wrapText="1"/>
    </xf>
    <xf numFmtId="2" fontId="33" fillId="0" borderId="19" xfId="0" applyNumberFormat="1" applyFont="1" applyBorder="1" applyAlignment="1">
      <alignment horizontal="center" vertical="center" wrapText="1"/>
    </xf>
    <xf numFmtId="2" fontId="33" fillId="0" borderId="20" xfId="0" applyNumberFormat="1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left" vertical="center" wrapText="1"/>
    </xf>
    <xf numFmtId="2" fontId="33" fillId="0" borderId="0" xfId="0" applyNumberFormat="1" applyFont="1" applyAlignment="1">
      <alignment horizontal="center" vertical="center" wrapText="1"/>
    </xf>
    <xf numFmtId="2" fontId="33" fillId="0" borderId="39" xfId="0" applyNumberFormat="1" applyFont="1" applyBorder="1" applyAlignment="1">
      <alignment horizontal="center" vertical="center" wrapText="1"/>
    </xf>
    <xf numFmtId="49" fontId="33" fillId="0" borderId="28" xfId="0" applyNumberFormat="1" applyFont="1" applyBorder="1" applyAlignment="1">
      <alignment horizontal="left" vertical="center" wrapText="1"/>
    </xf>
    <xf numFmtId="2" fontId="33" fillId="0" borderId="28" xfId="0" applyNumberFormat="1" applyFont="1" applyBorder="1" applyAlignment="1">
      <alignment horizontal="center" vertical="center" wrapText="1"/>
    </xf>
    <xf numFmtId="2" fontId="33" fillId="0" borderId="44" xfId="0" applyNumberFormat="1" applyFon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39" xfId="0" applyNumberFormat="1" applyBorder="1" applyAlignment="1">
      <alignment horizontal="center" vertical="center" wrapText="1"/>
    </xf>
    <xf numFmtId="49" fontId="0" fillId="0" borderId="26" xfId="0" applyNumberFormat="1" applyBorder="1" applyAlignment="1">
      <alignment horizontal="left" vertical="center" wrapText="1"/>
    </xf>
    <xf numFmtId="2" fontId="0" fillId="0" borderId="26" xfId="0" applyNumberFormat="1" applyBorder="1" applyAlignment="1">
      <alignment horizontal="center" vertical="center" wrapText="1"/>
    </xf>
    <xf numFmtId="2" fontId="0" fillId="0" borderId="40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left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 wrapText="1"/>
    </xf>
    <xf numFmtId="2" fontId="0" fillId="11" borderId="6" xfId="0" applyNumberFormat="1" applyFill="1" applyBorder="1" applyAlignment="1">
      <alignment horizontal="left" vertical="center" wrapText="1"/>
    </xf>
    <xf numFmtId="2" fontId="0" fillId="11" borderId="14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2" fontId="13" fillId="12" borderId="10" xfId="0" applyNumberFormat="1" applyFont="1" applyFill="1" applyBorder="1" applyAlignment="1">
      <alignment horizontal="center" vertical="center" wrapText="1"/>
    </xf>
    <xf numFmtId="2" fontId="13" fillId="12" borderId="8" xfId="0" applyNumberFormat="1" applyFont="1" applyFill="1" applyBorder="1" applyAlignment="1">
      <alignment horizontal="center" vertical="center" wrapText="1"/>
    </xf>
    <xf numFmtId="2" fontId="13" fillId="12" borderId="9" xfId="0" applyNumberFormat="1" applyFon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left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2" fontId="0" fillId="3" borderId="11" xfId="0" applyNumberFormat="1" applyFill="1" applyBorder="1" applyAlignment="1">
      <alignment horizontal="center" vertical="center" wrapText="1"/>
    </xf>
    <xf numFmtId="2" fontId="13" fillId="12" borderId="5" xfId="0" applyNumberFormat="1" applyFont="1" applyFill="1" applyBorder="1" applyAlignment="1">
      <alignment horizontal="center" vertical="center" wrapText="1"/>
    </xf>
    <xf numFmtId="2" fontId="13" fillId="12" borderId="13" xfId="0" applyNumberFormat="1" applyFont="1" applyFill="1" applyBorder="1" applyAlignment="1">
      <alignment horizontal="center" vertical="center" wrapText="1"/>
    </xf>
    <xf numFmtId="2" fontId="29" fillId="0" borderId="0" xfId="0" applyNumberFormat="1" applyFont="1" applyAlignment="1">
      <alignment vertical="center"/>
    </xf>
    <xf numFmtId="2" fontId="25" fillId="0" borderId="11" xfId="0" applyNumberFormat="1" applyFont="1" applyBorder="1" applyAlignment="1">
      <alignment horizontal="center" vertical="center" wrapText="1"/>
    </xf>
    <xf numFmtId="2" fontId="35" fillId="2" borderId="0" xfId="0" applyNumberFormat="1" applyFont="1" applyFill="1" applyAlignment="1">
      <alignment wrapText="1"/>
    </xf>
    <xf numFmtId="2" fontId="0" fillId="11" borderId="16" xfId="0" applyNumberFormat="1" applyFill="1" applyBorder="1" applyAlignment="1">
      <alignment horizontal="left" vertical="center" wrapText="1"/>
    </xf>
    <xf numFmtId="2" fontId="0" fillId="11" borderId="16" xfId="0" applyNumberFormat="1" applyFill="1" applyBorder="1" applyAlignment="1">
      <alignment horizontal="center" vertical="center" wrapText="1"/>
    </xf>
    <xf numFmtId="2" fontId="25" fillId="11" borderId="17" xfId="0" applyNumberFormat="1" applyFont="1" applyFill="1" applyBorder="1" applyAlignment="1">
      <alignment horizontal="center" vertical="center" wrapText="1"/>
    </xf>
    <xf numFmtId="2" fontId="13" fillId="12" borderId="11" xfId="0" applyNumberFormat="1" applyFont="1" applyFill="1" applyBorder="1" applyAlignment="1">
      <alignment horizontal="center" vertical="center" wrapText="1"/>
    </xf>
    <xf numFmtId="2" fontId="0" fillId="2" borderId="12" xfId="0" applyNumberFormat="1" applyFill="1" applyBorder="1" applyAlignment="1">
      <alignment horizontal="center" vertical="center" wrapText="1"/>
    </xf>
    <xf numFmtId="2" fontId="0" fillId="0" borderId="16" xfId="0" applyNumberFormat="1" applyBorder="1" applyAlignment="1">
      <alignment horizontal="left" vertical="center" wrapText="1"/>
    </xf>
    <xf numFmtId="2" fontId="0" fillId="2" borderId="3" xfId="0" applyNumberFormat="1" applyFill="1" applyBorder="1" applyAlignment="1">
      <alignment horizontal="center" vertical="center" wrapText="1"/>
    </xf>
    <xf numFmtId="167" fontId="25" fillId="2" borderId="3" xfId="0" applyNumberFormat="1" applyFont="1" applyFill="1" applyBorder="1" applyAlignment="1">
      <alignment horizontal="center" vertical="center" wrapText="1"/>
    </xf>
    <xf numFmtId="2" fontId="0" fillId="2" borderId="11" xfId="0" applyNumberFormat="1" applyFill="1" applyBorder="1" applyAlignment="1">
      <alignment horizontal="center" vertical="center" wrapText="1"/>
    </xf>
    <xf numFmtId="2" fontId="0" fillId="2" borderId="0" xfId="0" applyNumberFormat="1" applyFill="1" applyAlignment="1">
      <alignment vertical="center" wrapText="1"/>
    </xf>
    <xf numFmtId="2" fontId="0" fillId="2" borderId="0" xfId="0" applyNumberFormat="1" applyFill="1" applyAlignment="1">
      <alignment wrapText="1"/>
    </xf>
    <xf numFmtId="2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 vertical="center"/>
    </xf>
    <xf numFmtId="167" fontId="25" fillId="11" borderId="3" xfId="0" applyNumberFormat="1" applyFont="1" applyFill="1" applyBorder="1" applyAlignment="1">
      <alignment horizontal="center" vertical="center" wrapText="1"/>
    </xf>
    <xf numFmtId="167" fontId="25" fillId="0" borderId="3" xfId="0" applyNumberFormat="1" applyFont="1" applyBorder="1" applyAlignment="1">
      <alignment horizontal="center" vertical="center" wrapText="1"/>
    </xf>
    <xf numFmtId="167" fontId="25" fillId="11" borderId="5" xfId="0" applyNumberFormat="1" applyFont="1" applyFill="1" applyBorder="1" applyAlignment="1">
      <alignment horizontal="center" vertical="center" wrapText="1"/>
    </xf>
    <xf numFmtId="2" fontId="0" fillId="0" borderId="37" xfId="0" applyNumberFormat="1" applyBorder="1" applyAlignment="1">
      <alignment horizontal="center" vertical="center" wrapText="1"/>
    </xf>
    <xf numFmtId="2" fontId="0" fillId="0" borderId="24" xfId="0" applyNumberFormat="1" applyBorder="1" applyAlignment="1">
      <alignment horizontal="left" vertical="center" wrapText="1"/>
    </xf>
    <xf numFmtId="2" fontId="0" fillId="0" borderId="24" xfId="0" applyNumberFormat="1" applyBorder="1" applyAlignment="1">
      <alignment horizontal="center" vertical="center" wrapText="1"/>
    </xf>
    <xf numFmtId="167" fontId="25" fillId="0" borderId="24" xfId="0" applyNumberFormat="1" applyFont="1" applyBorder="1" applyAlignment="1">
      <alignment horizontal="center" vertical="center" wrapText="1"/>
    </xf>
    <xf numFmtId="2" fontId="0" fillId="0" borderId="38" xfId="0" applyNumberFormat="1" applyBorder="1" applyAlignment="1">
      <alignment horizontal="center" vertical="center" wrapText="1"/>
    </xf>
    <xf numFmtId="2" fontId="31" fillId="0" borderId="45" xfId="0" applyNumberFormat="1" applyFont="1" applyBorder="1" applyAlignment="1">
      <alignment vertical="center"/>
    </xf>
    <xf numFmtId="2" fontId="29" fillId="0" borderId="46" xfId="0" applyNumberFormat="1" applyFont="1" applyBorder="1" applyAlignment="1">
      <alignment vertical="center"/>
    </xf>
    <xf numFmtId="2" fontId="29" fillId="0" borderId="47" xfId="0" applyNumberFormat="1" applyFont="1" applyBorder="1" applyAlignment="1">
      <alignment vertical="center"/>
    </xf>
    <xf numFmtId="2" fontId="0" fillId="0" borderId="48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16" xfId="0" applyNumberFormat="1" applyBorder="1" applyAlignment="1">
      <alignment horizontal="center" vertical="center" wrapText="1"/>
    </xf>
    <xf numFmtId="2" fontId="25" fillId="0" borderId="17" xfId="0" applyNumberFormat="1" applyFont="1" applyBorder="1" applyAlignment="1">
      <alignment horizontal="center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2" fontId="31" fillId="0" borderId="48" xfId="0" applyNumberFormat="1" applyFont="1" applyBorder="1" applyAlignment="1">
      <alignment vertical="center"/>
    </xf>
    <xf numFmtId="2" fontId="29" fillId="0" borderId="39" xfId="0" applyNumberFormat="1" applyFont="1" applyBorder="1" applyAlignment="1">
      <alignment vertical="center"/>
    </xf>
    <xf numFmtId="2" fontId="25" fillId="11" borderId="17" xfId="0" applyNumberFormat="1" applyFont="1" applyFill="1" applyBorder="1" applyAlignment="1">
      <alignment horizontal="center" wrapText="1"/>
    </xf>
    <xf numFmtId="2" fontId="25" fillId="11" borderId="20" xfId="0" applyNumberFormat="1" applyFont="1" applyFill="1" applyBorder="1" applyAlignment="1">
      <alignment horizontal="center" wrapText="1"/>
    </xf>
    <xf numFmtId="2" fontId="25" fillId="11" borderId="17" xfId="0" applyNumberFormat="1" applyFont="1" applyFill="1" applyBorder="1" applyAlignment="1">
      <alignment vertical="center" wrapText="1"/>
    </xf>
    <xf numFmtId="2" fontId="25" fillId="11" borderId="38" xfId="0" applyNumberFormat="1" applyFont="1" applyFill="1" applyBorder="1" applyAlignment="1">
      <alignment horizontal="center" wrapText="1"/>
    </xf>
    <xf numFmtId="2" fontId="36" fillId="0" borderId="0" xfId="0" applyNumberFormat="1" applyFont="1" applyAlignment="1">
      <alignment vertical="center"/>
    </xf>
    <xf numFmtId="0" fontId="24" fillId="12" borderId="3" xfId="4" applyFont="1" applyFill="1" applyBorder="1" applyAlignment="1">
      <alignment horizontal="center" vertical="center"/>
    </xf>
    <xf numFmtId="0" fontId="24" fillId="12" borderId="5" xfId="4" applyFont="1" applyFill="1" applyBorder="1" applyAlignment="1">
      <alignment horizontal="center" vertical="center"/>
    </xf>
    <xf numFmtId="2" fontId="24" fillId="12" borderId="5" xfId="4" applyNumberFormat="1" applyFont="1" applyFill="1" applyBorder="1" applyAlignment="1">
      <alignment horizontal="center" vertical="center"/>
    </xf>
    <xf numFmtId="0" fontId="24" fillId="12" borderId="13" xfId="4" applyFont="1" applyFill="1" applyBorder="1" applyAlignment="1">
      <alignment horizontal="center" vertical="center"/>
    </xf>
    <xf numFmtId="168" fontId="30" fillId="0" borderId="10" xfId="4" applyNumberFormat="1" applyFont="1" applyBorder="1" applyAlignment="1">
      <alignment horizontal="center" vertical="center"/>
    </xf>
    <xf numFmtId="2" fontId="30" fillId="0" borderId="8" xfId="4" applyNumberFormat="1" applyFont="1" applyBorder="1"/>
    <xf numFmtId="4" fontId="30" fillId="0" borderId="8" xfId="4" applyNumberFormat="1" applyFont="1" applyBorder="1" applyAlignment="1">
      <alignment horizontal="right" vertical="center" shrinkToFit="1"/>
    </xf>
    <xf numFmtId="0" fontId="24" fillId="0" borderId="8" xfId="4" applyFont="1" applyBorder="1" applyAlignment="1">
      <alignment horizontal="center" vertical="center"/>
    </xf>
    <xf numFmtId="0" fontId="24" fillId="0" borderId="9" xfId="4" applyFont="1" applyBorder="1" applyAlignment="1">
      <alignment horizontal="center" vertical="center"/>
    </xf>
    <xf numFmtId="168" fontId="30" fillId="0" borderId="15" xfId="4" applyNumberFormat="1" applyFont="1" applyBorder="1" applyAlignment="1">
      <alignment horizontal="center" vertical="center"/>
    </xf>
    <xf numFmtId="2" fontId="30" fillId="0" borderId="19" xfId="4" applyNumberFormat="1" applyFont="1" applyBorder="1"/>
    <xf numFmtId="4" fontId="30" fillId="0" borderId="3" xfId="4" applyNumberFormat="1" applyFont="1" applyBorder="1" applyAlignment="1">
      <alignment horizontal="right" vertical="center" shrinkToFit="1"/>
    </xf>
    <xf numFmtId="4" fontId="30" fillId="0" borderId="11" xfId="4" applyNumberFormat="1" applyFont="1" applyBorder="1" applyAlignment="1">
      <alignment horizontal="right" vertical="center" shrinkToFit="1"/>
    </xf>
    <xf numFmtId="168" fontId="30" fillId="0" borderId="12" xfId="4" applyNumberFormat="1" applyFont="1" applyBorder="1" applyAlignment="1">
      <alignment horizontal="center" vertical="center"/>
    </xf>
    <xf numFmtId="2" fontId="30" fillId="0" borderId="3" xfId="4" applyNumberFormat="1" applyFont="1" applyBorder="1"/>
    <xf numFmtId="2" fontId="0" fillId="0" borderId="0" xfId="0" applyNumberFormat="1"/>
    <xf numFmtId="168" fontId="30" fillId="0" borderId="18" xfId="4" applyNumberFormat="1" applyFont="1" applyBorder="1" applyAlignment="1">
      <alignment horizontal="center" vertical="center"/>
    </xf>
    <xf numFmtId="2" fontId="30" fillId="0" borderId="16" xfId="4" applyNumberFormat="1" applyFont="1" applyBorder="1"/>
    <xf numFmtId="4" fontId="30" fillId="0" borderId="16" xfId="4" applyNumberFormat="1" applyFont="1" applyBorder="1" applyAlignment="1">
      <alignment horizontal="right" vertical="center" shrinkToFit="1"/>
    </xf>
    <xf numFmtId="3" fontId="24" fillId="0" borderId="22" xfId="4" applyNumberFormat="1" applyFont="1" applyBorder="1" applyAlignment="1">
      <alignment horizontal="right" shrinkToFit="1"/>
    </xf>
    <xf numFmtId="0" fontId="24" fillId="0" borderId="22" xfId="4" applyFont="1" applyBorder="1" applyAlignment="1">
      <alignment horizontal="right" shrinkToFit="1"/>
    </xf>
    <xf numFmtId="3" fontId="24" fillId="0" borderId="35" xfId="4" applyNumberFormat="1" applyFont="1" applyBorder="1" applyAlignment="1">
      <alignment horizontal="right" shrinkToFit="1"/>
    </xf>
    <xf numFmtId="0" fontId="0" fillId="2" borderId="46" xfId="0" applyFill="1" applyBorder="1"/>
    <xf numFmtId="0" fontId="38" fillId="12" borderId="8" xfId="0" applyFont="1" applyFill="1" applyBorder="1" applyAlignment="1">
      <alignment horizontal="center" vertical="center"/>
    </xf>
    <xf numFmtId="0" fontId="0" fillId="0" borderId="12" xfId="0" applyBorder="1"/>
    <xf numFmtId="0" fontId="0" fillId="0" borderId="3" xfId="0" applyBorder="1"/>
    <xf numFmtId="0" fontId="0" fillId="0" borderId="21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43" xfId="0" applyBorder="1"/>
    <xf numFmtId="0" fontId="0" fillId="0" borderId="18" xfId="0" applyBorder="1"/>
    <xf numFmtId="0" fontId="0" fillId="0" borderId="16" xfId="0" applyBorder="1"/>
    <xf numFmtId="2" fontId="0" fillId="0" borderId="50" xfId="0" applyNumberFormat="1" applyBorder="1"/>
    <xf numFmtId="2" fontId="0" fillId="0" borderId="51" xfId="0" applyNumberFormat="1" applyBorder="1"/>
    <xf numFmtId="3" fontId="24" fillId="0" borderId="53" xfId="4" applyNumberFormat="1" applyFont="1" applyBorder="1" applyAlignment="1">
      <alignment horizontal="right" shrinkToFit="1"/>
    </xf>
    <xf numFmtId="0" fontId="0" fillId="0" borderId="53" xfId="0" applyBorder="1"/>
    <xf numFmtId="3" fontId="24" fillId="0" borderId="54" xfId="4" applyNumberFormat="1" applyFont="1" applyBorder="1" applyAlignment="1">
      <alignment horizontal="right" shrinkToFit="1"/>
    </xf>
    <xf numFmtId="0" fontId="0" fillId="0" borderId="55" xfId="0" applyBorder="1"/>
    <xf numFmtId="3" fontId="24" fillId="0" borderId="56" xfId="4" applyNumberFormat="1" applyFont="1" applyBorder="1" applyAlignment="1">
      <alignment horizontal="right" shrinkToFit="1"/>
    </xf>
    <xf numFmtId="0" fontId="0" fillId="3" borderId="0" xfId="0" applyFill="1"/>
    <xf numFmtId="0" fontId="17" fillId="0" borderId="0" xfId="0" applyFont="1"/>
    <xf numFmtId="0" fontId="39" fillId="0" borderId="0" xfId="0" applyFont="1"/>
    <xf numFmtId="0" fontId="17" fillId="0" borderId="0" xfId="0" applyFont="1" applyAlignment="1">
      <alignment horizontal="center"/>
    </xf>
    <xf numFmtId="0" fontId="40" fillId="12" borderId="16" xfId="3" applyFont="1" applyFill="1" applyBorder="1" applyAlignment="1">
      <alignment horizontal="center" vertical="center" wrapText="1"/>
    </xf>
    <xf numFmtId="0" fontId="40" fillId="12" borderId="16" xfId="3" applyFont="1" applyFill="1" applyBorder="1" applyAlignment="1">
      <alignment vertical="center" wrapText="1"/>
    </xf>
    <xf numFmtId="0" fontId="40" fillId="0" borderId="41" xfId="3" applyFont="1" applyBorder="1" applyAlignment="1">
      <alignment vertical="center"/>
    </xf>
    <xf numFmtId="0" fontId="40" fillId="0" borderId="55" xfId="3" applyFont="1" applyBorder="1" applyAlignment="1">
      <alignment vertical="center"/>
    </xf>
    <xf numFmtId="0" fontId="40" fillId="0" borderId="56" xfId="3" applyFont="1" applyBorder="1" applyAlignment="1">
      <alignment vertical="center"/>
    </xf>
    <xf numFmtId="0" fontId="40" fillId="14" borderId="55" xfId="3" applyFont="1" applyFill="1" applyBorder="1" applyAlignment="1">
      <alignment vertical="center"/>
    </xf>
    <xf numFmtId="0" fontId="40" fillId="14" borderId="56" xfId="3" applyFont="1" applyFill="1" applyBorder="1" applyAlignment="1">
      <alignment vertical="center"/>
    </xf>
    <xf numFmtId="0" fontId="41" fillId="0" borderId="15" xfId="0" applyFont="1" applyBorder="1" applyAlignment="1">
      <alignment horizontal="center" vertical="center"/>
    </xf>
    <xf numFmtId="168" fontId="41" fillId="0" borderId="19" xfId="0" applyNumberFormat="1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19" xfId="3" applyFont="1" applyBorder="1" applyAlignment="1">
      <alignment horizontal="center" vertical="center"/>
    </xf>
    <xf numFmtId="0" fontId="41" fillId="0" borderId="20" xfId="3" applyFont="1" applyBorder="1" applyAlignment="1">
      <alignment horizontal="center" vertical="center"/>
    </xf>
    <xf numFmtId="0" fontId="30" fillId="0" borderId="0" xfId="0" applyFont="1"/>
    <xf numFmtId="0" fontId="41" fillId="0" borderId="12" xfId="0" applyFont="1" applyBorder="1" applyAlignment="1">
      <alignment horizontal="center" vertical="center"/>
    </xf>
    <xf numFmtId="168" fontId="41" fillId="0" borderId="3" xfId="0" applyNumberFormat="1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41" fillId="0" borderId="3" xfId="3" applyFont="1" applyBorder="1" applyAlignment="1">
      <alignment horizontal="center" vertical="center"/>
    </xf>
    <xf numFmtId="0" fontId="41" fillId="0" borderId="11" xfId="3" applyFont="1" applyBorder="1" applyAlignment="1">
      <alignment horizontal="center" vertical="center"/>
    </xf>
    <xf numFmtId="168" fontId="42" fillId="0" borderId="3" xfId="0" applyNumberFormat="1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2" fillId="0" borderId="3" xfId="3" applyFont="1" applyBorder="1" applyAlignment="1">
      <alignment horizontal="center" vertical="center"/>
    </xf>
    <xf numFmtId="0" fontId="42" fillId="0" borderId="11" xfId="3" applyFont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33" fillId="0" borderId="0" xfId="0" applyFont="1"/>
    <xf numFmtId="168" fontId="42" fillId="0" borderId="3" xfId="3" applyNumberFormat="1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 wrapText="1"/>
    </xf>
    <xf numFmtId="0" fontId="43" fillId="13" borderId="3" xfId="3" applyFont="1" applyFill="1" applyBorder="1" applyAlignment="1">
      <alignment horizontal="center" vertical="center"/>
    </xf>
    <xf numFmtId="0" fontId="43" fillId="13" borderId="11" xfId="3" applyFont="1" applyFill="1" applyBorder="1" applyAlignment="1">
      <alignment horizontal="center" vertical="center"/>
    </xf>
    <xf numFmtId="0" fontId="43" fillId="13" borderId="5" xfId="3" applyFont="1" applyFill="1" applyBorder="1" applyAlignment="1">
      <alignment horizontal="center" vertical="center"/>
    </xf>
    <xf numFmtId="0" fontId="43" fillId="13" borderId="13" xfId="3" applyFont="1" applyFill="1" applyBorder="1" applyAlignment="1">
      <alignment horizontal="center" vertical="center"/>
    </xf>
    <xf numFmtId="0" fontId="43" fillId="0" borderId="22" xfId="3" applyFont="1" applyBorder="1" applyAlignment="1">
      <alignment horizontal="center" vertical="center"/>
    </xf>
    <xf numFmtId="0" fontId="40" fillId="0" borderId="22" xfId="3" applyFont="1" applyBorder="1" applyAlignment="1">
      <alignment horizontal="center" vertical="center"/>
    </xf>
    <xf numFmtId="0" fontId="43" fillId="0" borderId="35" xfId="3" applyFont="1" applyBorder="1" applyAlignment="1">
      <alignment horizontal="center" vertical="center"/>
    </xf>
    <xf numFmtId="168" fontId="41" fillId="0" borderId="0" xfId="0" applyNumberFormat="1" applyFont="1" applyAlignment="1">
      <alignment vertical="center"/>
    </xf>
    <xf numFmtId="0" fontId="42" fillId="0" borderId="0" xfId="0" applyFont="1" applyAlignment="1">
      <alignment horizontal="center" vertical="center"/>
    </xf>
    <xf numFmtId="0" fontId="42" fillId="0" borderId="0" xfId="3" applyFont="1" applyAlignment="1">
      <alignment horizontal="center" vertical="center"/>
    </xf>
    <xf numFmtId="0" fontId="41" fillId="0" borderId="0" xfId="3" applyFont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168" fontId="42" fillId="0" borderId="0" xfId="0" applyNumberFormat="1" applyFont="1" applyAlignment="1">
      <alignment horizontal="center" vertical="center"/>
    </xf>
    <xf numFmtId="0" fontId="42" fillId="3" borderId="0" xfId="3" applyFont="1" applyFill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0" fillId="12" borderId="3" xfId="3" applyFont="1" applyFill="1" applyBorder="1" applyAlignment="1">
      <alignment horizontal="center" vertical="center" wrapText="1"/>
    </xf>
    <xf numFmtId="0" fontId="40" fillId="12" borderId="11" xfId="3" applyFont="1" applyFill="1" applyBorder="1" applyAlignment="1">
      <alignment horizontal="center" vertical="center" wrapText="1"/>
    </xf>
    <xf numFmtId="0" fontId="40" fillId="12" borderId="5" xfId="3" applyFont="1" applyFill="1" applyBorder="1" applyAlignment="1">
      <alignment horizontal="center" vertical="center" wrapText="1"/>
    </xf>
    <xf numFmtId="0" fontId="40" fillId="12" borderId="13" xfId="3" applyFont="1" applyFill="1" applyBorder="1" applyAlignment="1">
      <alignment horizontal="center" vertical="center" wrapText="1"/>
    </xf>
    <xf numFmtId="0" fontId="41" fillId="0" borderId="12" xfId="3" applyFont="1" applyBorder="1" applyAlignment="1">
      <alignment horizontal="center" vertical="center"/>
    </xf>
    <xf numFmtId="168" fontId="41" fillId="0" borderId="3" xfId="3" applyNumberFormat="1" applyFont="1" applyBorder="1" applyAlignment="1">
      <alignment horizontal="center" vertical="center"/>
    </xf>
    <xf numFmtId="2" fontId="41" fillId="0" borderId="3" xfId="3" applyNumberFormat="1" applyFont="1" applyBorder="1" applyAlignment="1">
      <alignment horizontal="right" vertical="center"/>
    </xf>
    <xf numFmtId="2" fontId="41" fillId="0" borderId="3" xfId="3" applyNumberFormat="1" applyFont="1" applyBorder="1" applyAlignment="1">
      <alignment vertical="center"/>
    </xf>
    <xf numFmtId="2" fontId="42" fillId="0" borderId="3" xfId="3" applyNumberFormat="1" applyFont="1" applyBorder="1" applyAlignment="1">
      <alignment vertical="center"/>
    </xf>
    <xf numFmtId="0" fontId="33" fillId="0" borderId="11" xfId="0" applyFont="1" applyBorder="1"/>
    <xf numFmtId="2" fontId="41" fillId="0" borderId="3" xfId="0" applyNumberFormat="1" applyFont="1" applyBorder="1" applyAlignment="1">
      <alignment horizontal="right" vertical="center"/>
    </xf>
    <xf numFmtId="2" fontId="42" fillId="0" borderId="11" xfId="3" applyNumberFormat="1" applyFont="1" applyBorder="1" applyAlignment="1">
      <alignment vertical="center"/>
    </xf>
    <xf numFmtId="0" fontId="42" fillId="0" borderId="11" xfId="0" applyFont="1" applyBorder="1"/>
    <xf numFmtId="2" fontId="41" fillId="0" borderId="11" xfId="3" applyNumberFormat="1" applyFont="1" applyBorder="1" applyAlignment="1">
      <alignment vertical="center"/>
    </xf>
    <xf numFmtId="0" fontId="46" fillId="0" borderId="3" xfId="0" applyFont="1" applyBorder="1"/>
    <xf numFmtId="0" fontId="41" fillId="0" borderId="3" xfId="0" applyFont="1" applyBorder="1"/>
    <xf numFmtId="0" fontId="42" fillId="0" borderId="36" xfId="0" applyFont="1" applyBorder="1"/>
    <xf numFmtId="2" fontId="42" fillId="0" borderId="36" xfId="3" applyNumberFormat="1" applyFont="1" applyBorder="1" applyAlignment="1">
      <alignment vertical="center"/>
    </xf>
    <xf numFmtId="0" fontId="47" fillId="0" borderId="11" xfId="0" applyFont="1" applyBorder="1"/>
    <xf numFmtId="2" fontId="41" fillId="0" borderId="3" xfId="0" applyNumberFormat="1" applyFont="1" applyBorder="1"/>
    <xf numFmtId="0" fontId="42" fillId="0" borderId="12" xfId="3" applyFont="1" applyBorder="1" applyAlignment="1">
      <alignment horizontal="center" vertical="center"/>
    </xf>
    <xf numFmtId="2" fontId="42" fillId="0" borderId="3" xfId="3" applyNumberFormat="1" applyFont="1" applyBorder="1" applyAlignment="1">
      <alignment horizontal="right" vertical="center"/>
    </xf>
    <xf numFmtId="2" fontId="42" fillId="0" borderId="3" xfId="0" applyNumberFormat="1" applyFont="1" applyBorder="1" applyAlignment="1">
      <alignment horizontal="right" vertical="center"/>
    </xf>
    <xf numFmtId="2" fontId="42" fillId="0" borderId="3" xfId="0" applyNumberFormat="1" applyFont="1" applyBorder="1"/>
    <xf numFmtId="0" fontId="47" fillId="0" borderId="3" xfId="0" applyFont="1" applyBorder="1"/>
    <xf numFmtId="0" fontId="42" fillId="0" borderId="3" xfId="3" applyFont="1" applyBorder="1" applyAlignment="1">
      <alignment horizontal="center"/>
    </xf>
    <xf numFmtId="168" fontId="42" fillId="0" borderId="3" xfId="3" applyNumberFormat="1" applyFont="1" applyBorder="1" applyAlignment="1">
      <alignment horizontal="center"/>
    </xf>
    <xf numFmtId="2" fontId="42" fillId="0" borderId="11" xfId="0" applyNumberFormat="1" applyFont="1" applyBorder="1"/>
    <xf numFmtId="0" fontId="42" fillId="0" borderId="3" xfId="0" applyFont="1" applyBorder="1"/>
    <xf numFmtId="0" fontId="33" fillId="0" borderId="3" xfId="0" applyFont="1" applyBorder="1"/>
    <xf numFmtId="0" fontId="40" fillId="13" borderId="3" xfId="3" applyFont="1" applyFill="1" applyBorder="1" applyAlignment="1">
      <alignment horizontal="center" vertical="center"/>
    </xf>
    <xf numFmtId="0" fontId="40" fillId="13" borderId="11" xfId="3" applyFont="1" applyFill="1" applyBorder="1" applyAlignment="1">
      <alignment horizontal="center" vertical="center"/>
    </xf>
    <xf numFmtId="0" fontId="41" fillId="0" borderId="3" xfId="3" applyFont="1" applyBorder="1" applyAlignment="1">
      <alignment horizontal="center"/>
    </xf>
    <xf numFmtId="168" fontId="41" fillId="0" borderId="3" xfId="3" applyNumberFormat="1" applyFont="1" applyBorder="1" applyAlignment="1">
      <alignment horizontal="center"/>
    </xf>
    <xf numFmtId="0" fontId="41" fillId="0" borderId="11" xfId="0" applyFont="1" applyBorder="1"/>
    <xf numFmtId="2" fontId="41" fillId="0" borderId="11" xfId="0" applyNumberFormat="1" applyFont="1" applyBorder="1"/>
    <xf numFmtId="0" fontId="40" fillId="13" borderId="11" xfId="0" applyFont="1" applyFill="1" applyBorder="1" applyAlignment="1">
      <alignment horizontal="center"/>
    </xf>
    <xf numFmtId="0" fontId="40" fillId="13" borderId="5" xfId="3" applyFont="1" applyFill="1" applyBorder="1" applyAlignment="1">
      <alignment horizontal="center" vertical="center"/>
    </xf>
    <xf numFmtId="0" fontId="40" fillId="13" borderId="13" xfId="3" applyFont="1" applyFill="1" applyBorder="1" applyAlignment="1">
      <alignment horizontal="center" vertical="center"/>
    </xf>
    <xf numFmtId="2" fontId="40" fillId="0" borderId="22" xfId="3" applyNumberFormat="1" applyFont="1" applyBorder="1" applyAlignment="1">
      <alignment horizontal="center" vertical="center"/>
    </xf>
    <xf numFmtId="2" fontId="40" fillId="0" borderId="35" xfId="3" applyNumberFormat="1" applyFont="1" applyBorder="1" applyAlignment="1">
      <alignment horizontal="center" vertical="center"/>
    </xf>
    <xf numFmtId="2" fontId="17" fillId="12" borderId="4" xfId="0" applyNumberFormat="1" applyFont="1" applyFill="1" applyBorder="1"/>
    <xf numFmtId="0" fontId="40" fillId="12" borderId="12" xfId="0" applyFont="1" applyFill="1" applyBorder="1" applyAlignment="1">
      <alignment horizontal="center" vertical="center" wrapText="1"/>
    </xf>
    <xf numFmtId="0" fontId="40" fillId="12" borderId="3" xfId="0" applyFont="1" applyFill="1" applyBorder="1" applyAlignment="1">
      <alignment horizontal="center" vertical="center" wrapText="1"/>
    </xf>
    <xf numFmtId="0" fontId="49" fillId="12" borderId="3" xfId="3" applyFont="1" applyFill="1" applyBorder="1" applyAlignment="1">
      <alignment horizontal="center" vertical="center" wrapText="1"/>
    </xf>
    <xf numFmtId="0" fontId="49" fillId="12" borderId="11" xfId="3" applyFont="1" applyFill="1" applyBorder="1" applyAlignment="1">
      <alignment horizontal="center" vertical="center" wrapText="1"/>
    </xf>
    <xf numFmtId="2" fontId="41" fillId="0" borderId="11" xfId="4" applyNumberFormat="1" applyFont="1" applyBorder="1" applyAlignment="1">
      <alignment horizontal="right" vertical="center"/>
    </xf>
    <xf numFmtId="0" fontId="41" fillId="0" borderId="18" xfId="0" applyFont="1" applyBorder="1" applyAlignment="1">
      <alignment horizontal="center" vertical="center"/>
    </xf>
    <xf numFmtId="168" fontId="41" fillId="0" borderId="16" xfId="3" applyNumberFormat="1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2" fontId="41" fillId="0" borderId="17" xfId="4" applyNumberFormat="1" applyFont="1" applyBorder="1" applyAlignment="1">
      <alignment horizontal="right" vertical="center"/>
    </xf>
    <xf numFmtId="2" fontId="40" fillId="12" borderId="11" xfId="4" applyNumberFormat="1" applyFont="1" applyFill="1" applyBorder="1" applyAlignment="1">
      <alignment horizontal="right" vertical="center"/>
    </xf>
    <xf numFmtId="168" fontId="41" fillId="0" borderId="23" xfId="3" applyNumberFormat="1" applyFont="1" applyBorder="1" applyAlignment="1">
      <alignment horizontal="center" vertical="center"/>
    </xf>
    <xf numFmtId="2" fontId="41" fillId="0" borderId="20" xfId="4" applyNumberFormat="1" applyFont="1" applyBorder="1" applyAlignment="1">
      <alignment horizontal="right" vertical="center"/>
    </xf>
    <xf numFmtId="0" fontId="41" fillId="0" borderId="23" xfId="0" applyFont="1" applyBorder="1" applyAlignment="1">
      <alignment horizontal="center" vertical="center"/>
    </xf>
    <xf numFmtId="2" fontId="40" fillId="12" borderId="13" xfId="4" applyNumberFormat="1" applyFont="1" applyFill="1" applyBorder="1" applyAlignment="1">
      <alignment horizontal="right" vertical="center"/>
    </xf>
    <xf numFmtId="0" fontId="20" fillId="2" borderId="0" xfId="6" applyFont="1" applyFill="1" applyAlignment="1">
      <alignment horizontal="left" vertical="center"/>
    </xf>
    <xf numFmtId="0" fontId="26" fillId="2" borderId="0" xfId="0" applyFont="1" applyFill="1" applyAlignment="1">
      <alignment vertical="center"/>
    </xf>
    <xf numFmtId="0" fontId="16" fillId="7" borderId="58" xfId="5" applyFont="1" applyFill="1" applyBorder="1" applyAlignment="1">
      <alignment horizontal="center" vertical="center" wrapText="1"/>
    </xf>
    <xf numFmtId="0" fontId="9" fillId="0" borderId="0" xfId="4" applyFont="1" applyAlignment="1">
      <alignment horizontal="justify" vertical="center"/>
    </xf>
    <xf numFmtId="0" fontId="5" fillId="0" borderId="50" xfId="4" applyBorder="1"/>
    <xf numFmtId="0" fontId="5" fillId="0" borderId="60" xfId="4" applyBorder="1"/>
    <xf numFmtId="0" fontId="5" fillId="0" borderId="2" xfId="4" applyBorder="1"/>
    <xf numFmtId="0" fontId="9" fillId="0" borderId="0" xfId="4" applyFont="1" applyAlignment="1">
      <alignment vertical="center"/>
    </xf>
    <xf numFmtId="0" fontId="55" fillId="16" borderId="58" xfId="4" applyFont="1" applyFill="1" applyBorder="1" applyAlignment="1">
      <alignment horizontal="center" vertical="center" wrapText="1"/>
    </xf>
    <xf numFmtId="0" fontId="53" fillId="0" borderId="58" xfId="4" applyFont="1" applyBorder="1" applyAlignment="1">
      <alignment horizontal="center" vertical="center" wrapText="1"/>
    </xf>
    <xf numFmtId="0" fontId="5" fillId="0" borderId="27" xfId="4" applyBorder="1"/>
    <xf numFmtId="0" fontId="5" fillId="0" borderId="28" xfId="4" applyBorder="1"/>
    <xf numFmtId="0" fontId="5" fillId="0" borderId="25" xfId="4" applyBorder="1"/>
    <xf numFmtId="0" fontId="9" fillId="0" borderId="0" xfId="4" applyFont="1" applyAlignment="1">
      <alignment horizontal="left" vertical="center"/>
    </xf>
    <xf numFmtId="0" fontId="16" fillId="0" borderId="58" xfId="0" applyFont="1" applyBorder="1" applyAlignment="1">
      <alignment horizontal="center" vertical="center" wrapText="1"/>
    </xf>
    <xf numFmtId="4" fontId="15" fillId="0" borderId="58" xfId="5" applyNumberFormat="1" applyFont="1" applyBorder="1" applyAlignment="1">
      <alignment horizontal="center" vertical="center"/>
    </xf>
    <xf numFmtId="0" fontId="16" fillId="6" borderId="58" xfId="0" applyFont="1" applyFill="1" applyBorder="1" applyAlignment="1">
      <alignment horizontal="center" vertical="center" wrapText="1"/>
    </xf>
    <xf numFmtId="4" fontId="16" fillId="0" borderId="58" xfId="5" applyNumberFormat="1" applyFont="1" applyBorder="1" applyAlignment="1">
      <alignment horizontal="left" vertical="center" wrapText="1"/>
    </xf>
    <xf numFmtId="4" fontId="16" fillId="0" borderId="58" xfId="0" applyNumberFormat="1" applyFont="1" applyBorder="1" applyAlignment="1">
      <alignment horizontal="center" vertical="center"/>
    </xf>
    <xf numFmtId="165" fontId="16" fillId="7" borderId="58" xfId="5" applyNumberFormat="1" applyFont="1" applyFill="1" applyBorder="1" applyAlignment="1">
      <alignment horizontal="center" vertical="center" wrapText="1"/>
    </xf>
    <xf numFmtId="0" fontId="16" fillId="0" borderId="58" xfId="5" applyFont="1" applyBorder="1" applyAlignment="1">
      <alignment vertical="center" wrapText="1"/>
    </xf>
    <xf numFmtId="166" fontId="16" fillId="0" borderId="58" xfId="6" applyNumberFormat="1" applyFont="1" applyBorder="1" applyAlignment="1">
      <alignment horizontal="center" vertical="center" wrapText="1"/>
    </xf>
    <xf numFmtId="0" fontId="16" fillId="0" borderId="58" xfId="6" applyFont="1" applyBorder="1" applyAlignment="1">
      <alignment horizontal="left" vertical="center" wrapText="1"/>
    </xf>
    <xf numFmtId="0" fontId="16" fillId="0" borderId="58" xfId="6" applyFont="1" applyBorder="1" applyAlignment="1">
      <alignment horizontal="center" vertical="center" wrapText="1"/>
    </xf>
    <xf numFmtId="0" fontId="16" fillId="0" borderId="58" xfId="7" applyFont="1" applyBorder="1" applyAlignment="1">
      <alignment vertical="center" wrapText="1"/>
    </xf>
    <xf numFmtId="4" fontId="15" fillId="0" borderId="58" xfId="0" applyNumberFormat="1" applyFont="1" applyBorder="1" applyAlignment="1">
      <alignment horizontal="center" vertical="center"/>
    </xf>
    <xf numFmtId="0" fontId="15" fillId="0" borderId="58" xfId="5" applyFont="1" applyBorder="1" applyAlignment="1">
      <alignment vertical="center" wrapText="1"/>
    </xf>
    <xf numFmtId="0" fontId="15" fillId="0" borderId="58" xfId="5" applyFont="1" applyBorder="1" applyAlignment="1">
      <alignment horizontal="center" vertical="center" wrapText="1"/>
    </xf>
    <xf numFmtId="0" fontId="15" fillId="0" borderId="58" xfId="6" applyFont="1" applyBorder="1" applyAlignment="1">
      <alignment horizontal="left" vertical="center" wrapText="1"/>
    </xf>
    <xf numFmtId="0" fontId="15" fillId="0" borderId="58" xfId="6" applyFont="1" applyBorder="1" applyAlignment="1">
      <alignment horizontal="center" vertical="center" wrapText="1"/>
    </xf>
    <xf numFmtId="166" fontId="15" fillId="0" borderId="58" xfId="6" applyNumberFormat="1" applyFont="1" applyBorder="1" applyAlignment="1">
      <alignment horizontal="center" vertical="center" wrapText="1"/>
    </xf>
    <xf numFmtId="0" fontId="16" fillId="17" borderId="5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3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1" fillId="8" borderId="0" xfId="6" applyFont="1" applyFill="1" applyAlignment="1">
      <alignment horizontal="left" vertical="center"/>
    </xf>
    <xf numFmtId="1" fontId="20" fillId="0" borderId="0" xfId="0" applyNumberFormat="1" applyFont="1" applyAlignment="1">
      <alignment vertical="center"/>
    </xf>
    <xf numFmtId="0" fontId="33" fillId="2" borderId="0" xfId="0" applyFont="1" applyFill="1" applyAlignment="1">
      <alignment vertical="center"/>
    </xf>
    <xf numFmtId="0" fontId="33" fillId="9" borderId="0" xfId="0" applyFont="1" applyFill="1" applyAlignment="1">
      <alignment vertical="center"/>
    </xf>
    <xf numFmtId="0" fontId="33" fillId="10" borderId="0" xfId="0" applyFont="1" applyFill="1" applyAlignment="1">
      <alignment vertical="center"/>
    </xf>
    <xf numFmtId="0" fontId="20" fillId="15" borderId="0" xfId="5" applyFont="1" applyFill="1" applyAlignment="1">
      <alignment vertical="center" wrapText="1"/>
    </xf>
    <xf numFmtId="4" fontId="20" fillId="0" borderId="0" xfId="7" applyNumberFormat="1" applyFont="1" applyAlignment="1">
      <alignment horizontal="center" vertical="center"/>
    </xf>
    <xf numFmtId="4" fontId="21" fillId="0" borderId="0" xfId="7" applyNumberFormat="1" applyFont="1" applyAlignment="1">
      <alignment horizontal="center" vertical="center"/>
    </xf>
    <xf numFmtId="0" fontId="20" fillId="17" borderId="0" xfId="0" applyFont="1" applyFill="1" applyAlignment="1">
      <alignment vertical="center" wrapText="1"/>
    </xf>
    <xf numFmtId="4" fontId="20" fillId="0" borderId="0" xfId="6" applyNumberFormat="1" applyFont="1" applyAlignment="1">
      <alignment horizontal="center" vertical="center"/>
    </xf>
    <xf numFmtId="4" fontId="21" fillId="0" borderId="0" xfId="6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/>
    </xf>
    <xf numFmtId="4" fontId="16" fillId="0" borderId="11" xfId="5" applyNumberFormat="1" applyFont="1" applyBorder="1" applyAlignment="1">
      <alignment horizontal="center" vertical="center"/>
    </xf>
    <xf numFmtId="4" fontId="16" fillId="0" borderId="11" xfId="6" applyNumberFormat="1" applyFont="1" applyBorder="1" applyAlignment="1">
      <alignment horizontal="center" vertical="center"/>
    </xf>
    <xf numFmtId="0" fontId="16" fillId="0" borderId="12" xfId="5" applyFont="1" applyBorder="1" applyAlignment="1">
      <alignment horizontal="center" vertical="center" wrapText="1"/>
    </xf>
    <xf numFmtId="0" fontId="16" fillId="17" borderId="12" xfId="0" applyFont="1" applyFill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58" xfId="0" applyNumberFormat="1" applyFont="1" applyBorder="1" applyAlignment="1">
      <alignment horizontal="center" vertical="center" wrapText="1"/>
    </xf>
    <xf numFmtId="1" fontId="15" fillId="0" borderId="58" xfId="0" applyNumberFormat="1" applyFont="1" applyBorder="1" applyAlignment="1">
      <alignment horizontal="center" vertical="center" wrapText="1"/>
    </xf>
    <xf numFmtId="0" fontId="15" fillId="0" borderId="58" xfId="0" applyFont="1" applyBorder="1" applyAlignment="1">
      <alignment vertical="center" wrapText="1"/>
    </xf>
    <xf numFmtId="165" fontId="15" fillId="0" borderId="58" xfId="0" applyNumberFormat="1" applyFont="1" applyBorder="1" applyAlignment="1">
      <alignment horizontal="center" vertical="center" wrapText="1"/>
    </xf>
    <xf numFmtId="4" fontId="15" fillId="0" borderId="11" xfId="5" applyNumberFormat="1" applyFont="1" applyBorder="1" applyAlignment="1">
      <alignment horizontal="center" vertical="center"/>
    </xf>
    <xf numFmtId="165" fontId="20" fillId="0" borderId="58" xfId="5" quotePrefix="1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5" fillId="0" borderId="58" xfId="5" applyFont="1" applyBorder="1" applyAlignment="1">
      <alignment horizontal="left" vertical="center" wrapText="1"/>
    </xf>
    <xf numFmtId="0" fontId="20" fillId="0" borderId="0" xfId="6" applyFont="1" applyAlignment="1">
      <alignment horizontal="center" vertical="center" wrapText="1"/>
    </xf>
    <xf numFmtId="0" fontId="21" fillId="0" borderId="0" xfId="6" applyFont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0" fontId="16" fillId="4" borderId="12" xfId="5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7" borderId="12" xfId="5" applyFont="1" applyFill="1" applyBorder="1" applyAlignment="1">
      <alignment horizontal="center" vertical="center" wrapText="1"/>
    </xf>
    <xf numFmtId="2" fontId="15" fillId="0" borderId="11" xfId="5" applyNumberFormat="1" applyFont="1" applyBorder="1" applyAlignment="1">
      <alignment horizontal="center" vertical="center" wrapText="1"/>
    </xf>
    <xf numFmtId="49" fontId="16" fillId="4" borderId="12" xfId="5" applyNumberFormat="1" applyFont="1" applyFill="1" applyBorder="1" applyAlignment="1">
      <alignment horizontal="center" vertical="center" wrapText="1"/>
    </xf>
    <xf numFmtId="49" fontId="16" fillId="6" borderId="12" xfId="0" applyNumberFormat="1" applyFont="1" applyFill="1" applyBorder="1" applyAlignment="1">
      <alignment horizontal="center" vertical="center" wrapText="1"/>
    </xf>
    <xf numFmtId="49" fontId="16" fillId="7" borderId="12" xfId="5" applyNumberFormat="1" applyFont="1" applyFill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2" xfId="6" applyNumberFormat="1" applyFont="1" applyBorder="1" applyAlignment="1">
      <alignment horizontal="center" vertical="center" wrapText="1"/>
    </xf>
    <xf numFmtId="4" fontId="21" fillId="0" borderId="11" xfId="6" applyNumberFormat="1" applyFont="1" applyBorder="1" applyAlignment="1">
      <alignment horizontal="center" vertical="center"/>
    </xf>
    <xf numFmtId="49" fontId="15" fillId="0" borderId="12" xfId="6" applyNumberFormat="1" applyFont="1" applyBorder="1" applyAlignment="1">
      <alignment horizontal="center" vertical="center" wrapText="1"/>
    </xf>
    <xf numFmtId="0" fontId="15" fillId="0" borderId="12" xfId="7" applyFont="1" applyBorder="1" applyAlignment="1">
      <alignment horizontal="center" vertical="center" wrapText="1"/>
    </xf>
    <xf numFmtId="0" fontId="33" fillId="0" borderId="58" xfId="0" applyFont="1" applyBorder="1" applyAlignment="1">
      <alignment vertical="center"/>
    </xf>
    <xf numFmtId="0" fontId="20" fillId="0" borderId="58" xfId="0" applyFont="1" applyBorder="1" applyAlignment="1">
      <alignment vertical="center"/>
    </xf>
    <xf numFmtId="0" fontId="26" fillId="0" borderId="58" xfId="0" applyFont="1" applyBorder="1" applyAlignment="1">
      <alignment vertical="center"/>
    </xf>
    <xf numFmtId="0" fontId="21" fillId="0" borderId="58" xfId="6" applyFont="1" applyBorder="1" applyAlignment="1">
      <alignment horizontal="left" vertical="center"/>
    </xf>
    <xf numFmtId="0" fontId="20" fillId="2" borderId="58" xfId="6" applyFont="1" applyFill="1" applyBorder="1" applyAlignment="1">
      <alignment horizontal="left" vertical="center"/>
    </xf>
    <xf numFmtId="0" fontId="33" fillId="2" borderId="58" xfId="0" applyFont="1" applyFill="1" applyBorder="1" applyAlignment="1">
      <alignment vertical="center"/>
    </xf>
    <xf numFmtId="4" fontId="21" fillId="0" borderId="58" xfId="7" applyNumberFormat="1" applyFont="1" applyBorder="1" applyAlignment="1">
      <alignment horizontal="center" vertical="center"/>
    </xf>
    <xf numFmtId="0" fontId="33" fillId="0" borderId="11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1" fillId="0" borderId="11" xfId="6" applyFont="1" applyBorder="1" applyAlignment="1">
      <alignment horizontal="left" vertical="center"/>
    </xf>
    <xf numFmtId="0" fontId="20" fillId="0" borderId="11" xfId="0" applyFont="1" applyBorder="1" applyAlignment="1">
      <alignment vertical="center" wrapText="1"/>
    </xf>
    <xf numFmtId="0" fontId="33" fillId="2" borderId="11" xfId="0" applyFont="1" applyFill="1" applyBorder="1" applyAlignment="1">
      <alignment vertical="center"/>
    </xf>
    <xf numFmtId="4" fontId="21" fillId="0" borderId="11" xfId="7" applyNumberFormat="1" applyFont="1" applyBorder="1" applyAlignment="1">
      <alignment horizontal="center" vertical="center"/>
    </xf>
    <xf numFmtId="2" fontId="16" fillId="0" borderId="11" xfId="5" applyNumberFormat="1" applyFont="1" applyBorder="1" applyAlignment="1">
      <alignment horizontal="center" vertical="center" wrapText="1"/>
    </xf>
    <xf numFmtId="4" fontId="15" fillId="0" borderId="11" xfId="6" applyNumberFormat="1" applyFont="1" applyBorder="1" applyAlignment="1">
      <alignment horizontal="center" vertical="center"/>
    </xf>
    <xf numFmtId="49" fontId="16" fillId="7" borderId="58" xfId="5" applyNumberFormat="1" applyFont="1" applyFill="1" applyBorder="1" applyAlignment="1">
      <alignment horizontal="center" vertical="center" wrapText="1"/>
    </xf>
    <xf numFmtId="166" fontId="16" fillId="0" borderId="58" xfId="7" applyNumberFormat="1" applyFont="1" applyBorder="1" applyAlignment="1">
      <alignment horizontal="center" vertical="center" wrapText="1"/>
    </xf>
    <xf numFmtId="0" fontId="16" fillId="0" borderId="21" xfId="6" applyFont="1" applyBorder="1" applyAlignment="1">
      <alignment vertical="center" wrapText="1"/>
    </xf>
    <xf numFmtId="0" fontId="15" fillId="0" borderId="11" xfId="7" applyFont="1" applyBorder="1" applyAlignment="1">
      <alignment horizontal="center" vertical="center" wrapText="1"/>
    </xf>
    <xf numFmtId="4" fontId="15" fillId="0" borderId="58" xfId="6" quotePrefix="1" applyNumberFormat="1" applyFont="1" applyBorder="1" applyAlignment="1">
      <alignment horizontal="center" vertical="center"/>
    </xf>
    <xf numFmtId="165" fontId="16" fillId="0" borderId="58" xfId="5" applyNumberFormat="1" applyFont="1" applyBorder="1" applyAlignment="1">
      <alignment horizontal="center" vertical="center" wrapText="1"/>
    </xf>
    <xf numFmtId="0" fontId="16" fillId="0" borderId="58" xfId="5" applyFont="1" applyBorder="1" applyAlignment="1">
      <alignment horizontal="left" vertical="center" wrapText="1"/>
    </xf>
    <xf numFmtId="166" fontId="16" fillId="0" borderId="58" xfId="6" quotePrefix="1" applyNumberFormat="1" applyFont="1" applyBorder="1" applyAlignment="1">
      <alignment horizontal="center" vertical="center" wrapText="1"/>
    </xf>
    <xf numFmtId="0" fontId="16" fillId="0" borderId="58" xfId="6" quotePrefix="1" applyFont="1" applyBorder="1" applyAlignment="1">
      <alignment horizontal="left" vertical="center" wrapText="1"/>
    </xf>
    <xf numFmtId="165" fontId="15" fillId="0" borderId="58" xfId="5" quotePrefix="1" applyNumberFormat="1" applyFont="1" applyBorder="1" applyAlignment="1">
      <alignment horizontal="center" vertical="center" wrapText="1"/>
    </xf>
    <xf numFmtId="166" fontId="15" fillId="0" borderId="58" xfId="6" quotePrefix="1" applyNumberFormat="1" applyFont="1" applyBorder="1" applyAlignment="1">
      <alignment horizontal="center" vertical="center" wrapText="1"/>
    </xf>
    <xf numFmtId="0" fontId="58" fillId="0" borderId="58" xfId="34" applyFont="1" applyBorder="1" applyAlignment="1">
      <alignment horizontal="center" vertical="center"/>
    </xf>
    <xf numFmtId="0" fontId="16" fillId="0" borderId="18" xfId="6" applyFont="1" applyBorder="1" applyAlignment="1">
      <alignment horizontal="center" vertical="center" wrapText="1"/>
    </xf>
    <xf numFmtId="0" fontId="21" fillId="0" borderId="58" xfId="6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164" fontId="18" fillId="19" borderId="11" xfId="1" applyFont="1" applyFill="1" applyBorder="1" applyAlignment="1">
      <alignment vertical="center"/>
    </xf>
    <xf numFmtId="164" fontId="18" fillId="18" borderId="11" xfId="1" applyFont="1" applyFill="1" applyBorder="1" applyAlignment="1">
      <alignment vertical="center"/>
    </xf>
    <xf numFmtId="43" fontId="60" fillId="15" borderId="31" xfId="0" applyNumberFormat="1" applyFont="1" applyFill="1" applyBorder="1" applyAlignment="1">
      <alignment vertical="center"/>
    </xf>
    <xf numFmtId="43" fontId="60" fillId="15" borderId="64" xfId="0" applyNumberFormat="1" applyFont="1" applyFill="1" applyBorder="1" applyAlignment="1">
      <alignment vertical="center"/>
    </xf>
    <xf numFmtId="0" fontId="13" fillId="0" borderId="65" xfId="0" applyFont="1" applyBorder="1" applyAlignment="1">
      <alignment horizontal="center" vertical="center"/>
    </xf>
    <xf numFmtId="0" fontId="58" fillId="0" borderId="5" xfId="34" applyFont="1" applyBorder="1" applyAlignment="1">
      <alignment horizontal="center" vertical="center"/>
    </xf>
    <xf numFmtId="0" fontId="15" fillId="0" borderId="5" xfId="6" applyFont="1" applyBorder="1" applyAlignment="1">
      <alignment horizontal="left" vertical="center" wrapText="1"/>
    </xf>
    <xf numFmtId="0" fontId="15" fillId="0" borderId="5" xfId="6" applyFont="1" applyBorder="1" applyAlignment="1">
      <alignment horizontal="center" vertical="center" wrapText="1"/>
    </xf>
    <xf numFmtId="4" fontId="15" fillId="0" borderId="5" xfId="6" quotePrefix="1" applyNumberFormat="1" applyFont="1" applyBorder="1" applyAlignment="1">
      <alignment horizontal="center" vertical="center"/>
    </xf>
    <xf numFmtId="4" fontId="15" fillId="0" borderId="13" xfId="6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20" fillId="0" borderId="12" xfId="6" applyNumberFormat="1" applyFont="1" applyBorder="1" applyAlignment="1">
      <alignment horizontal="center" vertical="center" wrapText="1"/>
    </xf>
    <xf numFmtId="0" fontId="21" fillId="0" borderId="12" xfId="7" applyFont="1" applyBorder="1" applyAlignment="1">
      <alignment horizontal="center" vertical="center" wrapText="1"/>
    </xf>
    <xf numFmtId="165" fontId="15" fillId="0" borderId="58" xfId="5" applyNumberFormat="1" applyFont="1" applyBorder="1" applyAlignment="1">
      <alignment horizontal="center" vertical="center" wrapText="1"/>
    </xf>
    <xf numFmtId="0" fontId="16" fillId="0" borderId="58" xfId="0" applyFont="1" applyBorder="1" applyAlignment="1">
      <alignment horizontal="left" vertical="center" wrapText="1"/>
    </xf>
    <xf numFmtId="0" fontId="15" fillId="0" borderId="58" xfId="0" applyFont="1" applyBorder="1" applyAlignment="1">
      <alignment horizontal="left" vertical="center" wrapText="1"/>
    </xf>
    <xf numFmtId="4" fontId="16" fillId="0" borderId="0" xfId="6" applyNumberFormat="1" applyFont="1" applyAlignment="1">
      <alignment horizontal="center" vertical="center"/>
    </xf>
    <xf numFmtId="4" fontId="15" fillId="0" borderId="0" xfId="39" applyNumberFormat="1" applyFont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  <xf numFmtId="49" fontId="16" fillId="0" borderId="14" xfId="39" applyNumberFormat="1" applyFont="1" applyBorder="1" applyAlignment="1">
      <alignment horizontal="center" vertical="center" wrapText="1"/>
    </xf>
    <xf numFmtId="0" fontId="16" fillId="15" borderId="0" xfId="5" applyFont="1" applyFill="1" applyAlignment="1">
      <alignment vertical="center" wrapText="1"/>
    </xf>
    <xf numFmtId="4" fontId="16" fillId="0" borderId="0" xfId="39" applyNumberFormat="1" applyFont="1" applyAlignment="1">
      <alignment horizontal="center" vertical="center" wrapText="1"/>
    </xf>
    <xf numFmtId="0" fontId="16" fillId="0" borderId="21" xfId="5" applyFont="1" applyBorder="1" applyAlignment="1">
      <alignment vertical="center" wrapText="1"/>
    </xf>
    <xf numFmtId="165" fontId="18" fillId="20" borderId="0" xfId="5" applyNumberFormat="1" applyFont="1" applyFill="1" applyAlignment="1">
      <alignment vertical="center" wrapText="1"/>
    </xf>
    <xf numFmtId="0" fontId="16" fillId="0" borderId="0" xfId="5" applyFont="1" applyAlignment="1">
      <alignment horizontal="center" vertical="center" wrapText="1"/>
    </xf>
    <xf numFmtId="4" fontId="16" fillId="0" borderId="58" xfId="5" applyNumberFormat="1" applyFont="1" applyBorder="1" applyAlignment="1">
      <alignment horizontal="center" vertical="center"/>
    </xf>
    <xf numFmtId="4" fontId="15" fillId="0" borderId="58" xfId="6" applyNumberFormat="1" applyFont="1" applyBorder="1" applyAlignment="1">
      <alignment horizontal="center" vertical="center"/>
    </xf>
    <xf numFmtId="4" fontId="16" fillId="0" borderId="58" xfId="6" applyNumberFormat="1" applyFont="1" applyBorder="1" applyAlignment="1">
      <alignment horizontal="center" vertical="center"/>
    </xf>
    <xf numFmtId="4" fontId="16" fillId="0" borderId="58" xfId="7" applyNumberFormat="1" applyFont="1" applyBorder="1" applyAlignment="1">
      <alignment horizontal="center" vertical="center"/>
    </xf>
    <xf numFmtId="2" fontId="16" fillId="0" borderId="58" xfId="5" applyNumberFormat="1" applyFont="1" applyBorder="1" applyAlignment="1">
      <alignment horizontal="center" vertical="center" wrapText="1"/>
    </xf>
    <xf numFmtId="49" fontId="16" fillId="0" borderId="12" xfId="39" applyNumberFormat="1" applyFont="1" applyBorder="1" applyAlignment="1">
      <alignment horizontal="center" vertical="center" wrapText="1"/>
    </xf>
    <xf numFmtId="49" fontId="16" fillId="0" borderId="58" xfId="7" applyNumberFormat="1" applyFont="1" applyBorder="1" applyAlignment="1">
      <alignment horizontal="center" vertical="center" wrapText="1"/>
    </xf>
    <xf numFmtId="0" fontId="16" fillId="0" borderId="58" xfId="5" applyFont="1" applyBorder="1" applyAlignment="1">
      <alignment horizontal="center" vertical="center" wrapText="1"/>
    </xf>
    <xf numFmtId="49" fontId="16" fillId="0" borderId="58" xfId="5" quotePrefix="1" applyNumberFormat="1" applyFont="1" applyBorder="1" applyAlignment="1">
      <alignment horizontal="center" vertical="center" wrapText="1"/>
    </xf>
    <xf numFmtId="2" fontId="15" fillId="0" borderId="58" xfId="5" applyNumberFormat="1" applyFont="1" applyBorder="1" applyAlignment="1">
      <alignment horizontal="center" vertical="center" wrapText="1"/>
    </xf>
    <xf numFmtId="49" fontId="15" fillId="0" borderId="58" xfId="7" quotePrefix="1" applyNumberFormat="1" applyFont="1" applyBorder="1" applyAlignment="1">
      <alignment horizontal="center" vertical="center" wrapText="1"/>
    </xf>
    <xf numFmtId="165" fontId="16" fillId="0" borderId="58" xfId="5" quotePrefix="1" applyNumberFormat="1" applyFont="1" applyBorder="1" applyAlignment="1">
      <alignment horizontal="center" vertical="center" wrapText="1"/>
    </xf>
    <xf numFmtId="4" fontId="15" fillId="0" borderId="58" xfId="5" applyNumberFormat="1" applyFont="1" applyBorder="1" applyAlignment="1">
      <alignment horizontal="left" vertical="center" wrapText="1"/>
    </xf>
    <xf numFmtId="49" fontId="16" fillId="0" borderId="5" xfId="5" quotePrefix="1" applyNumberFormat="1" applyFont="1" applyBorder="1" applyAlignment="1">
      <alignment horizontal="center" vertical="center" wrapText="1"/>
    </xf>
    <xf numFmtId="0" fontId="15" fillId="0" borderId="62" xfId="5" applyFont="1" applyBorder="1" applyAlignment="1">
      <alignment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" fontId="16" fillId="0" borderId="58" xfId="0" applyNumberFormat="1" applyFont="1" applyBorder="1" applyAlignment="1">
      <alignment horizontal="center" vertical="center" wrapText="1"/>
    </xf>
    <xf numFmtId="0" fontId="16" fillId="0" borderId="58" xfId="6" applyFont="1" applyBorder="1" applyAlignment="1">
      <alignment vertical="center" wrapText="1"/>
    </xf>
    <xf numFmtId="0" fontId="15" fillId="0" borderId="58" xfId="7" applyFont="1" applyBorder="1" applyAlignment="1">
      <alignment horizontal="center" vertical="center" wrapText="1"/>
    </xf>
    <xf numFmtId="0" fontId="16" fillId="0" borderId="12" xfId="6" applyFont="1" applyBorder="1" applyAlignment="1">
      <alignment horizontal="center" vertical="center" wrapText="1"/>
    </xf>
    <xf numFmtId="2" fontId="16" fillId="0" borderId="58" xfId="6" applyNumberFormat="1" applyFont="1" applyBorder="1" applyAlignment="1">
      <alignment horizontal="center" vertical="center" wrapText="1"/>
    </xf>
    <xf numFmtId="4" fontId="15" fillId="0" borderId="11" xfId="39" applyNumberFormat="1" applyFont="1" applyBorder="1" applyAlignment="1">
      <alignment horizontal="center" vertical="center" wrapText="1"/>
    </xf>
    <xf numFmtId="164" fontId="18" fillId="18" borderId="17" xfId="1" applyFont="1" applyFill="1" applyBorder="1" applyAlignment="1">
      <alignment vertical="center"/>
    </xf>
    <xf numFmtId="164" fontId="60" fillId="15" borderId="30" xfId="1" applyFont="1" applyFill="1" applyBorder="1" applyAlignment="1">
      <alignment vertical="center"/>
    </xf>
    <xf numFmtId="43" fontId="16" fillId="0" borderId="58" xfId="12" applyFont="1" applyFill="1" applyBorder="1" applyAlignment="1">
      <alignment horizontal="right" vertical="center"/>
    </xf>
    <xf numFmtId="0" fontId="16" fillId="15" borderId="58" xfId="5" applyFont="1" applyFill="1" applyBorder="1" applyAlignment="1">
      <alignment horizontal="center" vertical="center" wrapText="1"/>
    </xf>
    <xf numFmtId="0" fontId="16" fillId="0" borderId="58" xfId="7" applyFont="1" applyBorder="1" applyAlignment="1">
      <alignment horizontal="center" vertical="center" wrapText="1"/>
    </xf>
    <xf numFmtId="166" fontId="16" fillId="0" borderId="58" xfId="7" quotePrefix="1" applyNumberFormat="1" applyFont="1" applyBorder="1" applyAlignment="1">
      <alignment horizontal="center" vertical="center" wrapText="1"/>
    </xf>
    <xf numFmtId="0" fontId="16" fillId="0" borderId="58" xfId="7" quotePrefix="1" applyFont="1" applyBorder="1" applyAlignment="1">
      <alignment vertical="center" wrapText="1"/>
    </xf>
    <xf numFmtId="4" fontId="16" fillId="0" borderId="58" xfId="5" applyNumberFormat="1" applyFont="1" applyBorder="1" applyAlignment="1">
      <alignment horizontal="center" vertical="center" wrapText="1"/>
    </xf>
    <xf numFmtId="4" fontId="18" fillId="19" borderId="11" xfId="1" applyNumberFormat="1" applyFont="1" applyFill="1" applyBorder="1" applyAlignment="1">
      <alignment vertical="center"/>
    </xf>
    <xf numFmtId="4" fontId="33" fillId="0" borderId="11" xfId="0" applyNumberFormat="1" applyFont="1" applyBorder="1" applyAlignment="1">
      <alignment vertical="center"/>
    </xf>
    <xf numFmtId="4" fontId="21" fillId="0" borderId="11" xfId="6" applyNumberFormat="1" applyFont="1" applyBorder="1" applyAlignment="1">
      <alignment horizontal="left" vertical="center"/>
    </xf>
    <xf numFmtId="4" fontId="26" fillId="0" borderId="11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0" fontId="16" fillId="15" borderId="21" xfId="5" applyFont="1" applyFill="1" applyBorder="1" applyAlignment="1">
      <alignment vertical="center" wrapText="1"/>
    </xf>
    <xf numFmtId="0" fontId="16" fillId="15" borderId="59" xfId="5" applyFont="1" applyFill="1" applyBorder="1" applyAlignment="1">
      <alignment vertical="center" wrapText="1"/>
    </xf>
    <xf numFmtId="0" fontId="16" fillId="0" borderId="50" xfId="7" applyFont="1" applyBorder="1" applyAlignment="1">
      <alignment vertical="center" wrapText="1"/>
    </xf>
    <xf numFmtId="49" fontId="16" fillId="0" borderId="63" xfId="5" applyNumberFormat="1" applyFont="1" applyBorder="1" applyAlignment="1">
      <alignment horizontal="center" vertical="center" wrapText="1"/>
    </xf>
    <xf numFmtId="49" fontId="15" fillId="0" borderId="12" xfId="5" applyNumberFormat="1" applyFont="1" applyBorder="1" applyAlignment="1">
      <alignment horizontal="center" vertical="center" wrapText="1"/>
    </xf>
    <xf numFmtId="49" fontId="15" fillId="0" borderId="58" xfId="5" quotePrefix="1" applyNumberFormat="1" applyFont="1" applyBorder="1" applyAlignment="1">
      <alignment horizontal="center" vertical="center" wrapText="1"/>
    </xf>
    <xf numFmtId="0" fontId="15" fillId="0" borderId="58" xfId="9" applyFont="1" applyBorder="1" applyAlignment="1">
      <alignment horizontal="center" vertical="center"/>
    </xf>
    <xf numFmtId="0" fontId="15" fillId="0" borderId="21" xfId="5" applyFont="1" applyBorder="1" applyAlignment="1">
      <alignment vertical="center" wrapText="1"/>
    </xf>
    <xf numFmtId="4" fontId="16" fillId="0" borderId="0" xfId="7" applyNumberFormat="1" applyFont="1" applyAlignment="1">
      <alignment horizontal="center" vertical="center"/>
    </xf>
    <xf numFmtId="43" fontId="16" fillId="0" borderId="0" xfId="12" applyFont="1" applyFill="1" applyBorder="1" applyAlignment="1">
      <alignment horizontal="right" vertical="center"/>
    </xf>
    <xf numFmtId="0" fontId="15" fillId="0" borderId="58" xfId="7" quotePrefix="1" applyFont="1" applyBorder="1" applyAlignment="1">
      <alignment vertical="center" wrapText="1"/>
    </xf>
    <xf numFmtId="0" fontId="16" fillId="0" borderId="63" xfId="6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49" fontId="16" fillId="0" borderId="63" xfId="6" applyNumberFormat="1" applyFont="1" applyBorder="1" applyAlignment="1">
      <alignment horizontal="center" vertical="center" wrapText="1"/>
    </xf>
    <xf numFmtId="0" fontId="16" fillId="0" borderId="21" xfId="7" quotePrefix="1" applyFont="1" applyBorder="1" applyAlignment="1">
      <alignment vertical="center" wrapText="1"/>
    </xf>
    <xf numFmtId="0" fontId="15" fillId="0" borderId="50" xfId="6" applyFont="1" applyBorder="1" applyAlignment="1">
      <alignment vertical="center" wrapText="1"/>
    </xf>
    <xf numFmtId="0" fontId="15" fillId="0" borderId="58" xfId="6" applyFont="1" applyBorder="1" applyAlignment="1">
      <alignment vertical="center" wrapText="1"/>
    </xf>
    <xf numFmtId="0" fontId="15" fillId="0" borderId="50" xfId="7" applyFont="1" applyBorder="1" applyAlignment="1">
      <alignment vertical="center" wrapText="1"/>
    </xf>
    <xf numFmtId="0" fontId="15" fillId="0" borderId="58" xfId="7" applyFont="1" applyBorder="1" applyAlignment="1">
      <alignment vertical="center" wrapText="1"/>
    </xf>
    <xf numFmtId="49" fontId="16" fillId="0" borderId="58" xfId="5" applyNumberFormat="1" applyFont="1" applyBorder="1" applyAlignment="1">
      <alignment horizontal="center" vertical="center" wrapText="1"/>
    </xf>
    <xf numFmtId="4" fontId="18" fillId="18" borderId="17" xfId="1" applyNumberFormat="1" applyFont="1" applyFill="1" applyBorder="1" applyAlignment="1">
      <alignment vertical="center"/>
    </xf>
    <xf numFmtId="4" fontId="60" fillId="15" borderId="58" xfId="1" applyNumberFormat="1" applyFont="1" applyFill="1" applyBorder="1" applyAlignment="1">
      <alignment vertical="center"/>
    </xf>
    <xf numFmtId="4" fontId="60" fillId="15" borderId="58" xfId="0" applyNumberFormat="1" applyFont="1" applyFill="1" applyBorder="1" applyAlignment="1">
      <alignment vertical="center"/>
    </xf>
    <xf numFmtId="4" fontId="16" fillId="0" borderId="58" xfId="5" applyNumberFormat="1" applyFont="1" applyBorder="1" applyAlignment="1">
      <alignment vertical="center"/>
    </xf>
    <xf numFmtId="49" fontId="16" fillId="21" borderId="12" xfId="0" applyNumberFormat="1" applyFont="1" applyFill="1" applyBorder="1" applyAlignment="1">
      <alignment horizontal="center" vertical="center" wrapText="1"/>
    </xf>
    <xf numFmtId="0" fontId="16" fillId="21" borderId="58" xfId="0" applyFont="1" applyFill="1" applyBorder="1" applyAlignment="1">
      <alignment horizontal="left" vertical="center" wrapText="1"/>
    </xf>
    <xf numFmtId="4" fontId="16" fillId="21" borderId="58" xfId="0" applyNumberFormat="1" applyFont="1" applyFill="1" applyBorder="1" applyAlignment="1">
      <alignment horizontal="center" vertical="center" wrapText="1"/>
    </xf>
    <xf numFmtId="4" fontId="16" fillId="21" borderId="11" xfId="0" applyNumberFormat="1" applyFont="1" applyFill="1" applyBorder="1" applyAlignment="1">
      <alignment horizontal="center" vertical="center" wrapText="1"/>
    </xf>
    <xf numFmtId="0" fontId="33" fillId="22" borderId="0" xfId="0" applyFont="1" applyFill="1" applyAlignment="1">
      <alignment vertical="center"/>
    </xf>
    <xf numFmtId="0" fontId="20" fillId="23" borderId="0" xfId="0" applyFont="1" applyFill="1" applyAlignment="1">
      <alignment vertical="center" wrapText="1"/>
    </xf>
    <xf numFmtId="0" fontId="20" fillId="23" borderId="0" xfId="5" applyFont="1" applyFill="1" applyAlignment="1">
      <alignment vertical="center" wrapText="1"/>
    </xf>
    <xf numFmtId="4" fontId="16" fillId="23" borderId="11" xfId="0" applyNumberFormat="1" applyFont="1" applyFill="1" applyBorder="1" applyAlignment="1">
      <alignment horizontal="center" vertical="center"/>
    </xf>
    <xf numFmtId="49" fontId="16" fillId="0" borderId="58" xfId="6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vertical="center"/>
    </xf>
    <xf numFmtId="0" fontId="19" fillId="19" borderId="12" xfId="0" applyFont="1" applyFill="1" applyBorder="1" applyAlignment="1">
      <alignment horizontal="right" vertical="center"/>
    </xf>
    <xf numFmtId="0" fontId="19" fillId="19" borderId="58" xfId="0" applyFont="1" applyFill="1" applyBorder="1" applyAlignment="1">
      <alignment horizontal="right" vertical="center"/>
    </xf>
    <xf numFmtId="0" fontId="14" fillId="4" borderId="10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58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6" borderId="58" xfId="0" applyFont="1" applyFill="1" applyBorder="1" applyAlignment="1">
      <alignment horizontal="left" vertical="center" wrapText="1"/>
    </xf>
    <xf numFmtId="0" fontId="16" fillId="6" borderId="11" xfId="0" applyFont="1" applyFill="1" applyBorder="1" applyAlignment="1">
      <alignment horizontal="left" vertical="center" wrapText="1"/>
    </xf>
    <xf numFmtId="0" fontId="16" fillId="7" borderId="58" xfId="5" applyFont="1" applyFill="1" applyBorder="1" applyAlignment="1">
      <alignment horizontal="left" vertical="center" wrapText="1"/>
    </xf>
    <xf numFmtId="0" fontId="16" fillId="7" borderId="11" xfId="5" applyFont="1" applyFill="1" applyBorder="1" applyAlignment="1">
      <alignment horizontal="left" vertical="center" wrapText="1"/>
    </xf>
    <xf numFmtId="0" fontId="16" fillId="17" borderId="58" xfId="0" applyFont="1" applyFill="1" applyBorder="1" applyAlignment="1">
      <alignment horizontal="left" vertical="center" wrapText="1"/>
    </xf>
    <xf numFmtId="0" fontId="16" fillId="17" borderId="11" xfId="0" applyFont="1" applyFill="1" applyBorder="1" applyAlignment="1">
      <alignment horizontal="left" vertical="center" wrapText="1"/>
    </xf>
    <xf numFmtId="0" fontId="19" fillId="18" borderId="12" xfId="0" applyFont="1" applyFill="1" applyBorder="1" applyAlignment="1">
      <alignment horizontal="right" vertical="center"/>
    </xf>
    <xf numFmtId="0" fontId="19" fillId="18" borderId="58" xfId="0" applyFont="1" applyFill="1" applyBorder="1" applyAlignment="1">
      <alignment horizontal="right" vertical="center"/>
    </xf>
    <xf numFmtId="0" fontId="19" fillId="15" borderId="12" xfId="0" applyFont="1" applyFill="1" applyBorder="1" applyAlignment="1">
      <alignment horizontal="right" vertical="center"/>
    </xf>
    <xf numFmtId="0" fontId="19" fillId="15" borderId="58" xfId="0" applyFont="1" applyFill="1" applyBorder="1" applyAlignment="1">
      <alignment horizontal="right" vertical="center"/>
    </xf>
    <xf numFmtId="0" fontId="19" fillId="15" borderId="21" xfId="0" applyFont="1" applyFill="1" applyBorder="1" applyAlignment="1">
      <alignment horizontal="right" vertical="center"/>
    </xf>
    <xf numFmtId="0" fontId="19" fillId="15" borderId="14" xfId="0" applyFont="1" applyFill="1" applyBorder="1" applyAlignment="1">
      <alignment horizontal="right" vertical="center"/>
    </xf>
    <xf numFmtId="0" fontId="19" fillId="15" borderId="5" xfId="0" applyFont="1" applyFill="1" applyBorder="1" applyAlignment="1">
      <alignment horizontal="right" vertical="center"/>
    </xf>
    <xf numFmtId="0" fontId="19" fillId="15" borderId="62" xfId="0" applyFont="1" applyFill="1" applyBorder="1" applyAlignment="1">
      <alignment horizontal="right" vertical="center"/>
    </xf>
    <xf numFmtId="0" fontId="53" fillId="0" borderId="52" xfId="4" applyFont="1" applyBorder="1" applyAlignment="1">
      <alignment vertical="center" wrapText="1"/>
    </xf>
    <xf numFmtId="0" fontId="53" fillId="0" borderId="0" xfId="4" applyFont="1" applyAlignment="1">
      <alignment vertical="center" wrapText="1"/>
    </xf>
    <xf numFmtId="0" fontId="57" fillId="0" borderId="52" xfId="4" applyFont="1" applyBorder="1" applyAlignment="1">
      <alignment horizontal="center" vertical="center" wrapText="1"/>
    </xf>
    <xf numFmtId="0" fontId="57" fillId="0" borderId="51" xfId="4" applyFont="1" applyBorder="1" applyAlignment="1">
      <alignment horizontal="center" vertical="center" wrapText="1"/>
    </xf>
    <xf numFmtId="0" fontId="57" fillId="0" borderId="0" xfId="4" applyFont="1" applyAlignment="1">
      <alignment horizontal="center" vertical="center" wrapText="1"/>
    </xf>
    <xf numFmtId="0" fontId="57" fillId="0" borderId="2" xfId="4" applyFont="1" applyBorder="1" applyAlignment="1">
      <alignment horizontal="center" vertical="center" wrapText="1"/>
    </xf>
    <xf numFmtId="0" fontId="9" fillId="0" borderId="0" xfId="4" applyFont="1" applyAlignment="1">
      <alignment horizontal="left" vertical="center" wrapText="1"/>
    </xf>
    <xf numFmtId="0" fontId="9" fillId="0" borderId="2" xfId="4" applyFont="1" applyBorder="1" applyAlignment="1">
      <alignment horizontal="left" vertical="center" wrapText="1"/>
    </xf>
    <xf numFmtId="0" fontId="9" fillId="0" borderId="0" xfId="4" applyFont="1" applyAlignment="1">
      <alignment horizontal="left" wrapText="1"/>
    </xf>
    <xf numFmtId="0" fontId="9" fillId="0" borderId="2" xfId="4" applyFont="1" applyBorder="1" applyAlignment="1">
      <alignment horizontal="left" wrapText="1"/>
    </xf>
    <xf numFmtId="0" fontId="9" fillId="0" borderId="0" xfId="4" applyFont="1" applyAlignment="1">
      <alignment vertical="center" wrapText="1"/>
    </xf>
    <xf numFmtId="0" fontId="9" fillId="0" borderId="0" xfId="4" applyFont="1" applyAlignment="1">
      <alignment horizontal="justify" vertical="center" wrapText="1"/>
    </xf>
    <xf numFmtId="0" fontId="53" fillId="0" borderId="0" xfId="4" applyFont="1" applyAlignment="1">
      <alignment horizontal="center" vertical="center" wrapText="1"/>
    </xf>
    <xf numFmtId="0" fontId="53" fillId="16" borderId="58" xfId="4" applyFont="1" applyFill="1" applyBorder="1" applyAlignment="1">
      <alignment horizontal="center" vertical="center" wrapText="1"/>
    </xf>
    <xf numFmtId="0" fontId="53" fillId="0" borderId="58" xfId="4" applyFont="1" applyBorder="1" applyAlignment="1">
      <alignment horizontal="center" vertical="center" wrapText="1"/>
    </xf>
    <xf numFmtId="0" fontId="54" fillId="0" borderId="0" xfId="4" applyFont="1" applyAlignment="1">
      <alignment horizontal="left" vertical="center" wrapText="1"/>
    </xf>
    <xf numFmtId="0" fontId="56" fillId="0" borderId="58" xfId="4" applyFont="1" applyBorder="1" applyAlignment="1">
      <alignment horizontal="center" vertical="center" wrapText="1"/>
    </xf>
    <xf numFmtId="0" fontId="9" fillId="0" borderId="0" xfId="4" applyFont="1" applyAlignment="1">
      <alignment horizontal="left" vertical="center"/>
    </xf>
    <xf numFmtId="0" fontId="55" fillId="16" borderId="58" xfId="4" applyFont="1" applyFill="1" applyBorder="1" applyAlignment="1">
      <alignment horizontal="center" vertical="center" wrapText="1"/>
    </xf>
    <xf numFmtId="0" fontId="11" fillId="0" borderId="0" xfId="4" applyFont="1" applyAlignment="1">
      <alignment horizontal="center" vertical="top" wrapText="1"/>
    </xf>
    <xf numFmtId="0" fontId="27" fillId="0" borderId="1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0" xfId="4" applyFont="1" applyAlignment="1">
      <alignment horizontal="left" vertical="top" wrapText="1"/>
    </xf>
    <xf numFmtId="0" fontId="20" fillId="0" borderId="0" xfId="0" applyFont="1" applyAlignment="1">
      <alignment horizontal="center" vertical="center" wrapText="1"/>
    </xf>
    <xf numFmtId="165" fontId="18" fillId="4" borderId="58" xfId="5" applyNumberFormat="1" applyFont="1" applyFill="1" applyBorder="1" applyAlignment="1">
      <alignment horizontal="center" vertical="center" wrapText="1"/>
    </xf>
    <xf numFmtId="165" fontId="18" fillId="4" borderId="11" xfId="5" applyNumberFormat="1" applyFont="1" applyFill="1" applyBorder="1" applyAlignment="1">
      <alignment horizontal="center" vertical="center" wrapText="1"/>
    </xf>
    <xf numFmtId="0" fontId="16" fillId="17" borderId="21" xfId="0" applyFont="1" applyFill="1" applyBorder="1" applyAlignment="1">
      <alignment horizontal="left" vertical="center" wrapText="1"/>
    </xf>
    <xf numFmtId="0" fontId="16" fillId="17" borderId="59" xfId="0" applyFont="1" applyFill="1" applyBorder="1" applyAlignment="1">
      <alignment horizontal="left" vertical="center" wrapText="1"/>
    </xf>
    <xf numFmtId="0" fontId="16" fillId="17" borderId="61" xfId="0" applyFont="1" applyFill="1" applyBorder="1" applyAlignment="1">
      <alignment horizontal="left" vertical="center" wrapText="1"/>
    </xf>
    <xf numFmtId="0" fontId="16" fillId="6" borderId="58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2" fontId="13" fillId="12" borderId="4" xfId="0" applyNumberFormat="1" applyFont="1" applyFill="1" applyBorder="1" applyAlignment="1">
      <alignment horizontal="left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2" fontId="33" fillId="0" borderId="43" xfId="0" applyNumberFormat="1" applyFont="1" applyBorder="1" applyAlignment="1">
      <alignment horizontal="left" vertical="center" wrapText="1"/>
    </xf>
    <xf numFmtId="2" fontId="33" fillId="0" borderId="18" xfId="0" applyNumberFormat="1" applyFon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43" xfId="0" applyNumberFormat="1" applyBorder="1" applyAlignment="1">
      <alignment horizontal="left" vertical="center" wrapText="1"/>
    </xf>
    <xf numFmtId="2" fontId="34" fillId="12" borderId="4" xfId="0" applyNumberFormat="1" applyFont="1" applyFill="1" applyBorder="1" applyAlignment="1">
      <alignment horizontal="left" vertical="center" wrapText="1"/>
    </xf>
    <xf numFmtId="2" fontId="0" fillId="0" borderId="14" xfId="0" applyNumberFormat="1" applyBorder="1" applyAlignment="1">
      <alignment horizontal="left" vertical="center" wrapText="1"/>
    </xf>
    <xf numFmtId="2" fontId="31" fillId="0" borderId="0" xfId="0" applyNumberFormat="1" applyFont="1" applyAlignment="1">
      <alignment horizontal="left" vertical="center" wrapText="1"/>
    </xf>
    <xf numFmtId="2" fontId="13" fillId="12" borderId="31" xfId="0" applyNumberFormat="1" applyFont="1" applyFill="1" applyBorder="1" applyAlignment="1">
      <alignment horizontal="left" vertical="center" wrapText="1"/>
    </xf>
    <xf numFmtId="2" fontId="13" fillId="12" borderId="14" xfId="0" applyNumberFormat="1" applyFont="1" applyFill="1" applyBorder="1" applyAlignment="1">
      <alignment horizontal="right" vertical="center" wrapText="1"/>
    </xf>
    <xf numFmtId="2" fontId="0" fillId="0" borderId="12" xfId="0" applyNumberFormat="1" applyBorder="1" applyAlignment="1">
      <alignment horizontal="left" vertical="center" wrapText="1"/>
    </xf>
    <xf numFmtId="2" fontId="34" fillId="12" borderId="31" xfId="0" applyNumberFormat="1" applyFont="1" applyFill="1" applyBorder="1" applyAlignment="1">
      <alignment horizontal="left" vertical="center" wrapText="1"/>
    </xf>
    <xf numFmtId="2" fontId="32" fillId="0" borderId="0" xfId="0" applyNumberFormat="1" applyFont="1" applyAlignment="1">
      <alignment horizontal="left" vertical="center" wrapText="1"/>
    </xf>
    <xf numFmtId="2" fontId="13" fillId="12" borderId="12" xfId="0" applyNumberFormat="1" applyFont="1" applyFill="1" applyBorder="1" applyAlignment="1">
      <alignment horizontal="right" vertical="center" wrapText="1"/>
    </xf>
    <xf numFmtId="2" fontId="13" fillId="12" borderId="32" xfId="0" applyNumberFormat="1" applyFont="1" applyFill="1" applyBorder="1" applyAlignment="1">
      <alignment horizontal="left" vertical="center" wrapText="1"/>
    </xf>
    <xf numFmtId="2" fontId="0" fillId="11" borderId="33" xfId="0" applyNumberFormat="1" applyFill="1" applyBorder="1" applyAlignment="1">
      <alignment horizontal="center" vertical="center" wrapText="1"/>
    </xf>
    <xf numFmtId="2" fontId="0" fillId="11" borderId="5" xfId="0" applyNumberFormat="1" applyFill="1" applyBorder="1" applyAlignment="1">
      <alignment horizontal="left" vertical="center" wrapText="1"/>
    </xf>
    <xf numFmtId="2" fontId="0" fillId="11" borderId="5" xfId="0" applyNumberFormat="1" applyFill="1" applyBorder="1" applyAlignment="1">
      <alignment horizontal="center" vertical="center" wrapText="1"/>
    </xf>
    <xf numFmtId="2" fontId="0" fillId="11" borderId="49" xfId="0" applyNumberFormat="1" applyFill="1" applyBorder="1" applyAlignment="1">
      <alignment horizontal="center" vertical="center" wrapText="1"/>
    </xf>
    <xf numFmtId="2" fontId="0" fillId="11" borderId="3" xfId="0" applyNumberFormat="1" applyFill="1" applyBorder="1" applyAlignment="1">
      <alignment horizontal="left" vertical="center" wrapText="1"/>
    </xf>
    <xf numFmtId="2" fontId="0" fillId="11" borderId="3" xfId="0" applyNumberFormat="1" applyFill="1" applyBorder="1" applyAlignment="1">
      <alignment horizontal="center" vertical="center" wrapText="1"/>
    </xf>
    <xf numFmtId="2" fontId="0" fillId="11" borderId="21" xfId="0" applyNumberFormat="1" applyFill="1" applyBorder="1" applyAlignment="1">
      <alignment horizontal="center" vertical="center" wrapText="1"/>
    </xf>
    <xf numFmtId="168" fontId="24" fillId="12" borderId="34" xfId="4" applyNumberFormat="1" applyFont="1" applyFill="1" applyBorder="1" applyAlignment="1">
      <alignment horizontal="center" vertical="center"/>
    </xf>
    <xf numFmtId="0" fontId="24" fillId="12" borderId="8" xfId="4" applyFont="1" applyFill="1" applyBorder="1" applyAlignment="1">
      <alignment horizontal="center" vertical="center" wrapText="1"/>
    </xf>
    <xf numFmtId="0" fontId="24" fillId="12" borderId="9" xfId="4" applyFont="1" applyFill="1" applyBorder="1" applyAlignment="1">
      <alignment horizontal="center" vertical="center" wrapText="1"/>
    </xf>
    <xf numFmtId="0" fontId="24" fillId="12" borderId="3" xfId="4" applyFont="1" applyFill="1" applyBorder="1" applyAlignment="1">
      <alignment horizontal="center" vertical="center" wrapText="1"/>
    </xf>
    <xf numFmtId="2" fontId="24" fillId="12" borderId="3" xfId="4" applyNumberFormat="1" applyFont="1" applyFill="1" applyBorder="1" applyAlignment="1">
      <alignment horizontal="center" vertical="center" wrapText="1"/>
    </xf>
    <xf numFmtId="0" fontId="24" fillId="12" borderId="11" xfId="4" applyFont="1" applyFill="1" applyBorder="1" applyAlignment="1">
      <alignment horizontal="center" vertical="center" wrapText="1"/>
    </xf>
    <xf numFmtId="0" fontId="38" fillId="12" borderId="42" xfId="0" applyFont="1" applyFill="1" applyBorder="1" applyAlignment="1">
      <alignment horizontal="center" vertical="center"/>
    </xf>
    <xf numFmtId="0" fontId="38" fillId="0" borderId="34" xfId="0" applyFont="1" applyBorder="1" applyAlignment="1">
      <alignment horizontal="right"/>
    </xf>
    <xf numFmtId="0" fontId="24" fillId="0" borderId="34" xfId="4" applyFont="1" applyBorder="1" applyAlignment="1">
      <alignment horizontal="right" shrinkToFit="1"/>
    </xf>
    <xf numFmtId="0" fontId="0" fillId="0" borderId="0" xfId="0" applyAlignment="1">
      <alignment horizontal="left" vertical="top" wrapText="1"/>
    </xf>
    <xf numFmtId="0" fontId="38" fillId="12" borderId="10" xfId="0" applyFont="1" applyFill="1" applyBorder="1" applyAlignment="1">
      <alignment horizontal="center" vertical="center"/>
    </xf>
    <xf numFmtId="0" fontId="38" fillId="12" borderId="8" xfId="0" applyFont="1" applyFill="1" applyBorder="1" applyAlignment="1">
      <alignment horizontal="center" vertical="center" wrapText="1"/>
    </xf>
    <xf numFmtId="0" fontId="38" fillId="12" borderId="6" xfId="0" applyFont="1" applyFill="1" applyBorder="1" applyAlignment="1">
      <alignment horizontal="center" vertical="center"/>
    </xf>
    <xf numFmtId="2" fontId="36" fillId="0" borderId="0" xfId="0" applyNumberFormat="1" applyFont="1" applyAlignment="1">
      <alignment horizontal="left" vertical="center"/>
    </xf>
    <xf numFmtId="0" fontId="40" fillId="12" borderId="7" xfId="0" applyFont="1" applyFill="1" applyBorder="1" applyAlignment="1">
      <alignment horizontal="center" vertical="center"/>
    </xf>
    <xf numFmtId="0" fontId="40" fillId="12" borderId="6" xfId="3" applyFont="1" applyFill="1" applyBorder="1" applyAlignment="1">
      <alignment horizontal="center" vertical="center"/>
    </xf>
    <xf numFmtId="0" fontId="40" fillId="12" borderId="6" xfId="3" applyFont="1" applyFill="1" applyBorder="1" applyAlignment="1">
      <alignment horizontal="center" vertical="center" wrapText="1"/>
    </xf>
    <xf numFmtId="0" fontId="40" fillId="12" borderId="8" xfId="3" applyFont="1" applyFill="1" applyBorder="1" applyAlignment="1">
      <alignment horizontal="center" vertical="center"/>
    </xf>
    <xf numFmtId="0" fontId="40" fillId="12" borderId="22" xfId="3" applyFont="1" applyFill="1" applyBorder="1" applyAlignment="1">
      <alignment horizontal="center" vertical="center" wrapText="1"/>
    </xf>
    <xf numFmtId="0" fontId="40" fillId="13" borderId="6" xfId="3" applyFont="1" applyFill="1" applyBorder="1" applyAlignment="1">
      <alignment horizontal="center" vertical="center" wrapText="1"/>
    </xf>
    <xf numFmtId="0" fontId="40" fillId="13" borderId="42" xfId="3" applyFont="1" applyFill="1" applyBorder="1" applyAlignment="1">
      <alignment horizontal="center" vertical="center" wrapText="1"/>
    </xf>
    <xf numFmtId="0" fontId="43" fillId="13" borderId="12" xfId="0" applyFont="1" applyFill="1" applyBorder="1" applyAlignment="1">
      <alignment horizontal="right" vertical="center"/>
    </xf>
    <xf numFmtId="168" fontId="43" fillId="14" borderId="31" xfId="0" applyNumberFormat="1" applyFont="1" applyFill="1" applyBorder="1" applyAlignment="1">
      <alignment horizontal="left" vertical="center"/>
    </xf>
    <xf numFmtId="0" fontId="43" fillId="13" borderId="14" xfId="0" applyFont="1" applyFill="1" applyBorder="1" applyAlignment="1">
      <alignment horizontal="right" vertical="center"/>
    </xf>
    <xf numFmtId="0" fontId="40" fillId="0" borderId="34" xfId="0" applyFont="1" applyBorder="1" applyAlignment="1">
      <alignment horizontal="right" vertical="center"/>
    </xf>
    <xf numFmtId="0" fontId="41" fillId="0" borderId="57" xfId="0" applyFont="1" applyBorder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2" fontId="36" fillId="0" borderId="0" xfId="4" applyNumberFormat="1" applyFont="1" applyAlignment="1">
      <alignment horizontal="left" vertical="center"/>
    </xf>
    <xf numFmtId="0" fontId="39" fillId="0" borderId="0" xfId="3" applyFont="1" applyAlignment="1" applyProtection="1">
      <alignment horizontal="left" vertical="center"/>
      <protection locked="0"/>
    </xf>
    <xf numFmtId="0" fontId="40" fillId="12" borderId="34" xfId="3" applyFont="1" applyFill="1" applyBorder="1" applyAlignment="1">
      <alignment horizontal="center" vertical="center"/>
    </xf>
    <xf numFmtId="0" fontId="40" fillId="12" borderId="22" xfId="3" applyFont="1" applyFill="1" applyBorder="1" applyAlignment="1">
      <alignment horizontal="center" vertical="center"/>
    </xf>
    <xf numFmtId="0" fontId="40" fillId="12" borderId="9" xfId="3" applyFont="1" applyFill="1" applyBorder="1" applyAlignment="1">
      <alignment horizontal="center" vertical="center"/>
    </xf>
    <xf numFmtId="0" fontId="40" fillId="12" borderId="29" xfId="3" applyFont="1" applyFill="1" applyBorder="1" applyAlignment="1">
      <alignment horizontal="center" vertical="center"/>
    </xf>
    <xf numFmtId="0" fontId="40" fillId="13" borderId="12" xfId="3" applyFont="1" applyFill="1" applyBorder="1" applyAlignment="1">
      <alignment horizontal="right" vertical="center"/>
    </xf>
    <xf numFmtId="0" fontId="40" fillId="14" borderId="31" xfId="3" applyFont="1" applyFill="1" applyBorder="1" applyAlignment="1">
      <alignment horizontal="center" vertical="center"/>
    </xf>
    <xf numFmtId="0" fontId="40" fillId="13" borderId="14" xfId="3" applyFont="1" applyFill="1" applyBorder="1" applyAlignment="1">
      <alignment horizontal="right" vertical="center"/>
    </xf>
    <xf numFmtId="0" fontId="40" fillId="0" borderId="34" xfId="3" applyFont="1" applyBorder="1" applyAlignment="1">
      <alignment horizontal="right" vertical="center"/>
    </xf>
    <xf numFmtId="0" fontId="44" fillId="12" borderId="41" xfId="0" applyFont="1" applyFill="1" applyBorder="1" applyAlignment="1">
      <alignment horizontal="right"/>
    </xf>
    <xf numFmtId="0" fontId="40" fillId="12" borderId="14" xfId="0" applyFont="1" applyFill="1" applyBorder="1" applyAlignment="1">
      <alignment horizontal="right" vertical="center"/>
    </xf>
    <xf numFmtId="0" fontId="48" fillId="0" borderId="0" xfId="0" applyFont="1" applyAlignment="1">
      <alignment horizontal="left"/>
    </xf>
    <xf numFmtId="0" fontId="40" fillId="12" borderId="30" xfId="0" applyFont="1" applyFill="1" applyBorder="1" applyAlignment="1">
      <alignment horizontal="center" vertical="center"/>
    </xf>
    <xf numFmtId="0" fontId="40" fillId="12" borderId="3" xfId="0" applyFont="1" applyFill="1" applyBorder="1" applyAlignment="1">
      <alignment horizontal="center" vertical="center" wrapText="1"/>
    </xf>
    <xf numFmtId="0" fontId="40" fillId="12" borderId="12" xfId="0" applyFont="1" applyFill="1" applyBorder="1" applyAlignment="1">
      <alignment horizontal="right" vertical="center"/>
    </xf>
  </cellXfs>
  <cellStyles count="54">
    <cellStyle name="Dziesiętny" xfId="1" builtinId="3"/>
    <cellStyle name="Dziesiętny 2" xfId="2"/>
    <cellStyle name="Dziesiętny 2 2" xfId="12"/>
    <cellStyle name="Dziesiętny 2 3" xfId="10"/>
    <cellStyle name="Dziesiętny 3" xfId="13"/>
    <cellStyle name="Dziesiętny 3 2" xfId="30"/>
    <cellStyle name="Dziesiętny 3 2 2" xfId="43"/>
    <cellStyle name="Dziesiętny 3 3" xfId="51"/>
    <cellStyle name="Dziesiętny 3 4" xfId="36"/>
    <cellStyle name="Dziesiętny 4" xfId="11"/>
    <cellStyle name="Dziesiętny 4 2" xfId="40"/>
    <cellStyle name="Dziesiętny 5" xfId="35"/>
    <cellStyle name="Dziesiętny 5 2" xfId="50"/>
    <cellStyle name="Normalny" xfId="0" builtinId="0"/>
    <cellStyle name="Normalny 2" xfId="3"/>
    <cellStyle name="Normalny 2 2" xfId="27"/>
    <cellStyle name="Normalny 2 2 2" xfId="32"/>
    <cellStyle name="Normalny 2 3" xfId="31"/>
    <cellStyle name="Normalny 3" xfId="8"/>
    <cellStyle name="Normalny 3 2" xfId="15"/>
    <cellStyle name="Normalny 3 2 2" xfId="16"/>
    <cellStyle name="Normalny 3 2 2 2" xfId="17"/>
    <cellStyle name="Normalny 3 2 2 3" xfId="47"/>
    <cellStyle name="Normalny 3 2 3" xfId="18"/>
    <cellStyle name="Normalny 3 2 3 2" xfId="45"/>
    <cellStyle name="Normalny 3 2 4" xfId="41"/>
    <cellStyle name="Normalny 3 3" xfId="19"/>
    <cellStyle name="Normalny 3 3 2" xfId="20"/>
    <cellStyle name="Normalny 3 3 2 2" xfId="46"/>
    <cellStyle name="Normalny 3 3 3" xfId="33"/>
    <cellStyle name="Normalny 3 4" xfId="21"/>
    <cellStyle name="Normalny 3 4 2" xfId="22"/>
    <cellStyle name="Normalny 3 4 3" xfId="48"/>
    <cellStyle name="Normalny 3 5" xfId="23"/>
    <cellStyle name="Normalny 3 5 2" xfId="44"/>
    <cellStyle name="Normalny 3 6" xfId="14"/>
    <cellStyle name="Normalny 3 6 2" xfId="52"/>
    <cellStyle name="Normalny 3 7" xfId="37"/>
    <cellStyle name="Normalny 4" xfId="24"/>
    <cellStyle name="Normalny 4 2" xfId="29"/>
    <cellStyle name="Normalny 4 2 2" xfId="42"/>
    <cellStyle name="Normalny 4 3" xfId="53"/>
    <cellStyle name="Normalny 4 4" xfId="38"/>
    <cellStyle name="Normalny 5" xfId="4"/>
    <cellStyle name="Normalny 6" xfId="25"/>
    <cellStyle name="Normalny 7" xfId="9"/>
    <cellStyle name="Normalny 7 2" xfId="39"/>
    <cellStyle name="Normalny 8" xfId="34"/>
    <cellStyle name="Normalny 8 2" xfId="49"/>
    <cellStyle name="Normalny_Tabela zbiorcza cz.1 (0030-0035)" xfId="5"/>
    <cellStyle name="Normalny_Wzór tabeli" xfId="6"/>
    <cellStyle name="Normalny_Wzór tabeli 2" xfId="7"/>
    <cellStyle name="Procentowy 2" xfId="28"/>
    <cellStyle name="TerespolD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BFBFBF"/>
      <rgbColor rgb="FF77933C"/>
      <rgbColor rgb="FFC4BD97"/>
      <rgbColor rgb="FF7030A0"/>
      <rgbColor rgb="FFFFFFCC"/>
      <rgbColor rgb="FFCCFFFF"/>
      <rgbColor rgb="FF660066"/>
      <rgbColor rgb="FFFCD5B5"/>
      <rgbColor rgb="FF0066CC"/>
      <rgbColor rgb="FFC6D9F1"/>
      <rgbColor rgb="FF000080"/>
      <rgbColor rgb="FFFF00FF"/>
      <rgbColor rgb="FFFFC0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EEECE1"/>
      <rgbColor rgb="FFC3D69B"/>
      <rgbColor rgb="FFFAC090"/>
      <rgbColor rgb="FFB3A2C7"/>
      <rgbColor rgb="FFFFCC99"/>
      <rgbColor rgb="FF3366FF"/>
      <rgbColor rgb="FF00B0F0"/>
      <rgbColor rgb="FF99CC00"/>
      <rgbColor rgb="FFFFCC00"/>
      <rgbColor rgb="FFF79646"/>
      <rgbColor rgb="FFFF6600"/>
      <rgbColor rgb="FF666699"/>
      <rgbColor rgb="FFA6A6A6"/>
      <rgbColor rgb="FF003366"/>
      <rgbColor rgb="FF00B050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628650</xdr:colOff>
      <xdr:row>11</xdr:row>
      <xdr:rowOff>381000</xdr:rowOff>
    </xdr:from>
    <xdr:to>
      <xdr:col>9</xdr:col>
      <xdr:colOff>161925</xdr:colOff>
      <xdr:row>15</xdr:row>
      <xdr:rowOff>190500</xdr:rowOff>
    </xdr:to>
    <xdr:pic>
      <xdr:nvPicPr>
        <xdr:cNvPr id="2" name="Obraz 75" descr="110px-POL_Ropczyce_COA">
          <a:extLst>
            <a:ext uri="{FF2B5EF4-FFF2-40B4-BE49-F238E27FC236}">
              <a16:creationId xmlns:a16="http://schemas.microsoft.com/office/drawing/2014/main" xmlns="" id="{F611BA9C-9400-BB85-EF57-FB3771921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905375"/>
          <a:ext cx="9810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142875</xdr:colOff>
      <xdr:row>23</xdr:row>
      <xdr:rowOff>114300</xdr:rowOff>
    </xdr:from>
    <xdr:to>
      <xdr:col>8</xdr:col>
      <xdr:colOff>590550</xdr:colOff>
      <xdr:row>24</xdr:row>
      <xdr:rowOff>111369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xmlns="" id="{7495688B-7B0D-47BA-8BFB-02F78B76FA5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2689" b="-2689"/>
        <a:stretch/>
      </xdr:blipFill>
      <xdr:spPr bwMode="auto">
        <a:xfrm>
          <a:off x="4914900" y="7629525"/>
          <a:ext cx="447675" cy="2637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I92"/>
  <sheetViews>
    <sheetView tabSelected="1" view="pageBreakPreview" topLeftCell="A89" zoomScaleNormal="100" zoomScaleSheetLayoutView="100" workbookViewId="0">
      <selection activeCell="N61" sqref="N61"/>
    </sheetView>
    <sheetView tabSelected="1" topLeftCell="A68" workbookViewId="1">
      <selection activeCell="L86" sqref="L86"/>
    </sheetView>
  </sheetViews>
  <sheetFormatPr defaultColWidth="9.140625" defaultRowHeight="15"/>
  <cols>
    <col min="1" max="1" width="10.28515625" style="311" customWidth="1"/>
    <col min="2" max="2" width="23.42578125" style="298" customWidth="1"/>
    <col min="3" max="3" width="65.7109375" style="312" customWidth="1"/>
    <col min="4" max="4" width="10.42578125" style="313" customWidth="1"/>
    <col min="5" max="5" width="9.7109375" style="314" hidden="1" customWidth="1"/>
    <col min="6" max="6" width="12.28515625" style="315" customWidth="1"/>
    <col min="7" max="7" width="12.85546875" style="298" customWidth="1"/>
    <col min="8" max="8" width="16.7109375" style="437" customWidth="1"/>
    <col min="9" max="1023" width="9.140625" style="298"/>
    <col min="1024" max="16384" width="9.140625" style="189"/>
  </cols>
  <sheetData>
    <row r="1" spans="1:8" s="296" customFormat="1" ht="35.25" customHeight="1">
      <c r="A1" s="474" t="s">
        <v>578</v>
      </c>
      <c r="B1" s="475"/>
      <c r="C1" s="475"/>
      <c r="D1" s="475"/>
      <c r="E1" s="475"/>
      <c r="F1" s="475"/>
      <c r="G1" s="475"/>
      <c r="H1" s="476"/>
    </row>
    <row r="2" spans="1:8" s="296" customFormat="1" ht="38.25" customHeight="1">
      <c r="A2" s="477" t="s">
        <v>571</v>
      </c>
      <c r="B2" s="478"/>
      <c r="C2" s="478"/>
      <c r="D2" s="478"/>
      <c r="E2" s="478"/>
      <c r="F2" s="478"/>
      <c r="G2" s="478"/>
      <c r="H2" s="479"/>
    </row>
    <row r="3" spans="1:8" ht="50.25" customHeight="1">
      <c r="A3" s="318" t="s">
        <v>26</v>
      </c>
      <c r="B3" s="366" t="s">
        <v>27</v>
      </c>
      <c r="C3" s="410" t="s">
        <v>364</v>
      </c>
      <c r="D3" s="410" t="s">
        <v>28</v>
      </c>
      <c r="E3" s="278" t="s">
        <v>29</v>
      </c>
      <c r="F3" s="278" t="s">
        <v>29</v>
      </c>
      <c r="G3" s="278" t="s">
        <v>353</v>
      </c>
      <c r="H3" s="331" t="s">
        <v>354</v>
      </c>
    </row>
    <row r="4" spans="1:8" s="4" customFormat="1" ht="27" customHeight="1">
      <c r="A4" s="337" t="s">
        <v>7</v>
      </c>
      <c r="B4" s="280" t="s">
        <v>37</v>
      </c>
      <c r="C4" s="480" t="s">
        <v>373</v>
      </c>
      <c r="D4" s="480"/>
      <c r="E4" s="480"/>
      <c r="F4" s="480"/>
      <c r="G4" s="480"/>
      <c r="H4" s="481"/>
    </row>
    <row r="5" spans="1:8" s="298" customFormat="1" ht="18" customHeight="1">
      <c r="A5" s="338" t="s">
        <v>3</v>
      </c>
      <c r="B5" s="283" t="s">
        <v>38</v>
      </c>
      <c r="C5" s="482" t="s">
        <v>39</v>
      </c>
      <c r="D5" s="482"/>
      <c r="E5" s="482"/>
      <c r="F5" s="482"/>
      <c r="G5" s="482"/>
      <c r="H5" s="483"/>
    </row>
    <row r="6" spans="1:8" s="299" customFormat="1" ht="30" customHeight="1">
      <c r="A6" s="16" t="s">
        <v>34</v>
      </c>
      <c r="B6" s="366" t="s">
        <v>40</v>
      </c>
      <c r="C6" s="284" t="s">
        <v>549</v>
      </c>
      <c r="D6" s="410" t="s">
        <v>41</v>
      </c>
      <c r="E6" s="403" t="s">
        <v>3</v>
      </c>
      <c r="F6" s="403">
        <v>0.2</v>
      </c>
      <c r="G6" s="432"/>
      <c r="H6" s="432"/>
    </row>
    <row r="7" spans="1:8" s="298" customFormat="1" ht="54" hidden="1" customHeight="1">
      <c r="A7" s="16"/>
      <c r="B7" s="391"/>
      <c r="C7" s="290" t="s">
        <v>548</v>
      </c>
      <c r="D7" s="291" t="s">
        <v>41</v>
      </c>
      <c r="E7" s="279">
        <v>0.1</v>
      </c>
      <c r="F7" s="289" t="s">
        <v>3</v>
      </c>
      <c r="G7" s="289" t="s">
        <v>3</v>
      </c>
      <c r="H7" s="289" t="s">
        <v>3</v>
      </c>
    </row>
    <row r="8" spans="1:8" s="298" customFormat="1" ht="17.25" customHeight="1">
      <c r="A8" s="338" t="s">
        <v>3</v>
      </c>
      <c r="B8" s="266" t="s">
        <v>375</v>
      </c>
      <c r="C8" s="482" t="s">
        <v>376</v>
      </c>
      <c r="D8" s="482"/>
      <c r="E8" s="482"/>
      <c r="F8" s="482"/>
      <c r="G8" s="482"/>
      <c r="H8" s="483"/>
    </row>
    <row r="9" spans="1:8" s="298" customFormat="1" ht="17.25" customHeight="1">
      <c r="A9" s="457" t="s">
        <v>36</v>
      </c>
      <c r="B9" s="457" t="s">
        <v>544</v>
      </c>
      <c r="C9" s="284" t="s">
        <v>545</v>
      </c>
      <c r="D9" s="410" t="s">
        <v>81</v>
      </c>
      <c r="E9" s="403" t="s">
        <v>3</v>
      </c>
      <c r="F9" s="403">
        <v>200</v>
      </c>
      <c r="G9" s="407"/>
      <c r="H9" s="432"/>
    </row>
    <row r="10" spans="1:8" s="298" customFormat="1" ht="34.5" hidden="1" customHeight="1">
      <c r="A10" s="442"/>
      <c r="B10" s="443"/>
      <c r="C10" s="445" t="s">
        <v>546</v>
      </c>
      <c r="D10" s="290"/>
      <c r="E10" s="290"/>
      <c r="F10" s="290"/>
      <c r="G10" s="347"/>
      <c r="H10" s="434"/>
    </row>
    <row r="11" spans="1:8" s="298" customFormat="1" ht="25.5" customHeight="1">
      <c r="A11" s="16" t="s">
        <v>560</v>
      </c>
      <c r="B11" s="414" t="s">
        <v>419</v>
      </c>
      <c r="C11" s="284" t="s">
        <v>572</v>
      </c>
      <c r="D11" s="410" t="s">
        <v>45</v>
      </c>
      <c r="E11" s="403" t="s">
        <v>3</v>
      </c>
      <c r="F11" s="403">
        <f>240*2</f>
        <v>480</v>
      </c>
      <c r="G11" s="407"/>
      <c r="H11" s="432"/>
    </row>
    <row r="12" spans="1:8" s="298" customFormat="1" ht="48" hidden="1" customHeight="1">
      <c r="A12" s="318"/>
      <c r="B12" s="370"/>
      <c r="C12" s="290" t="s">
        <v>517</v>
      </c>
      <c r="D12" s="291" t="s">
        <v>45</v>
      </c>
      <c r="E12" s="279">
        <v>112.2</v>
      </c>
      <c r="F12" s="279" t="s">
        <v>3</v>
      </c>
      <c r="G12" s="289"/>
      <c r="H12" s="289"/>
    </row>
    <row r="13" spans="1:8" s="298" customFormat="1" ht="30" customHeight="1">
      <c r="A13" s="16" t="s">
        <v>561</v>
      </c>
      <c r="B13" s="414" t="s">
        <v>421</v>
      </c>
      <c r="C13" s="284" t="s">
        <v>550</v>
      </c>
      <c r="D13" s="410" t="s">
        <v>81</v>
      </c>
      <c r="E13" s="403" t="s">
        <v>3</v>
      </c>
      <c r="F13" s="403">
        <v>1426</v>
      </c>
      <c r="G13" s="407"/>
      <c r="H13" s="432"/>
    </row>
    <row r="14" spans="1:8" s="298" customFormat="1" ht="55.5" hidden="1" customHeight="1">
      <c r="A14" s="386"/>
      <c r="B14" s="324"/>
      <c r="C14" s="323" t="s">
        <v>524</v>
      </c>
      <c r="D14" s="322" t="s">
        <v>42</v>
      </c>
      <c r="E14" s="321">
        <v>2</v>
      </c>
      <c r="F14" s="321" t="s">
        <v>3</v>
      </c>
      <c r="G14" s="289"/>
      <c r="H14" s="289"/>
    </row>
    <row r="15" spans="1:8" s="298" customFormat="1" ht="36" customHeight="1">
      <c r="A15" s="441" t="s">
        <v>562</v>
      </c>
      <c r="B15" s="414" t="s">
        <v>518</v>
      </c>
      <c r="C15" s="284" t="s">
        <v>519</v>
      </c>
      <c r="D15" s="410" t="s">
        <v>45</v>
      </c>
      <c r="E15" s="284"/>
      <c r="F15" s="403">
        <v>1045</v>
      </c>
      <c r="G15" s="407"/>
      <c r="H15" s="432"/>
    </row>
    <row r="16" spans="1:8" s="298" customFormat="1" ht="49.5" hidden="1" customHeight="1">
      <c r="A16" s="442"/>
      <c r="B16" s="443"/>
      <c r="C16" s="445" t="s">
        <v>520</v>
      </c>
      <c r="D16" s="291" t="s">
        <v>45</v>
      </c>
      <c r="E16" s="290"/>
      <c r="F16" s="321" t="s">
        <v>3</v>
      </c>
      <c r="G16" s="444" t="s">
        <v>3</v>
      </c>
      <c r="H16" s="444" t="s">
        <v>3</v>
      </c>
    </row>
    <row r="17" spans="1:137" s="298" customFormat="1" ht="27.75" customHeight="1">
      <c r="A17" s="472" t="s">
        <v>351</v>
      </c>
      <c r="B17" s="473"/>
      <c r="C17" s="473"/>
      <c r="D17" s="473"/>
      <c r="E17" s="473"/>
      <c r="F17" s="473"/>
      <c r="G17" s="473"/>
      <c r="H17" s="433"/>
    </row>
    <row r="18" spans="1:137" s="300" customFormat="1" ht="27" customHeight="1">
      <c r="A18" s="337" t="s">
        <v>11</v>
      </c>
      <c r="B18" s="280" t="s">
        <v>46</v>
      </c>
      <c r="C18" s="480" t="s">
        <v>374</v>
      </c>
      <c r="D18" s="480"/>
      <c r="E18" s="480"/>
      <c r="F18" s="480"/>
      <c r="G18" s="480"/>
      <c r="H18" s="48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</row>
    <row r="19" spans="1:137" s="300" customFormat="1" ht="20.25" customHeight="1">
      <c r="A19" s="338" t="s">
        <v>3</v>
      </c>
      <c r="B19" s="266" t="s">
        <v>47</v>
      </c>
      <c r="C19" s="482" t="s">
        <v>48</v>
      </c>
      <c r="D19" s="482"/>
      <c r="E19" s="482"/>
      <c r="F19" s="482"/>
      <c r="G19" s="482"/>
      <c r="H19" s="48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</row>
    <row r="20" spans="1:137" s="300" customFormat="1" ht="27.75" customHeight="1">
      <c r="A20" s="16" t="s">
        <v>329</v>
      </c>
      <c r="B20" s="366" t="s">
        <v>49</v>
      </c>
      <c r="C20" s="284" t="s">
        <v>498</v>
      </c>
      <c r="D20" s="410" t="s">
        <v>378</v>
      </c>
      <c r="E20" s="403" t="s">
        <v>3</v>
      </c>
      <c r="F20" s="403">
        <v>45</v>
      </c>
      <c r="G20" s="407"/>
      <c r="H20" s="43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</row>
    <row r="21" spans="1:137" s="300" customFormat="1" ht="27.75" hidden="1" customHeight="1">
      <c r="A21" s="16"/>
      <c r="B21" s="366"/>
      <c r="C21" s="290" t="s">
        <v>521</v>
      </c>
      <c r="D21" s="291" t="s">
        <v>326</v>
      </c>
      <c r="E21" s="279">
        <v>11</v>
      </c>
      <c r="F21" s="279" t="s">
        <v>3</v>
      </c>
      <c r="G21" s="349"/>
      <c r="H21" s="435"/>
      <c r="I21" s="5"/>
      <c r="J21" s="5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</row>
    <row r="22" spans="1:137" s="299" customFormat="1" ht="18" customHeight="1">
      <c r="A22" s="338" t="s">
        <v>3</v>
      </c>
      <c r="B22" s="266" t="s">
        <v>51</v>
      </c>
      <c r="C22" s="482" t="s">
        <v>52</v>
      </c>
      <c r="D22" s="482"/>
      <c r="E22" s="482"/>
      <c r="F22" s="482"/>
      <c r="G22" s="482"/>
      <c r="H22" s="483"/>
    </row>
    <row r="23" spans="1:137" s="299" customFormat="1" ht="25.5">
      <c r="A23" s="340" t="s">
        <v>330</v>
      </c>
      <c r="B23" s="366" t="s">
        <v>53</v>
      </c>
      <c r="C23" s="367" t="s">
        <v>499</v>
      </c>
      <c r="D23" s="287" t="s">
        <v>378</v>
      </c>
      <c r="E23" s="405" t="s">
        <v>3</v>
      </c>
      <c r="F23" s="405">
        <v>45</v>
      </c>
      <c r="G23" s="407"/>
      <c r="H23" s="432"/>
    </row>
    <row r="24" spans="1:137" s="299" customFormat="1" ht="42.75" hidden="1" customHeight="1">
      <c r="A24" s="387"/>
      <c r="B24" s="366"/>
      <c r="C24" s="328" t="s">
        <v>522</v>
      </c>
      <c r="D24" s="291" t="s">
        <v>326</v>
      </c>
      <c r="E24" s="279">
        <v>95</v>
      </c>
      <c r="F24" s="279" t="s">
        <v>3</v>
      </c>
      <c r="G24" s="347"/>
      <c r="H24" s="436"/>
    </row>
    <row r="25" spans="1:137" s="299" customFormat="1" ht="20.25" customHeight="1">
      <c r="A25" s="472" t="s">
        <v>355</v>
      </c>
      <c r="B25" s="473"/>
      <c r="C25" s="473"/>
      <c r="D25" s="473"/>
      <c r="E25" s="473"/>
      <c r="F25" s="473"/>
      <c r="G25" s="473"/>
      <c r="H25" s="433"/>
    </row>
    <row r="26" spans="1:137" s="299" customFormat="1" ht="35.25" customHeight="1">
      <c r="A26" s="319" t="s">
        <v>13</v>
      </c>
      <c r="B26" s="295" t="s">
        <v>382</v>
      </c>
      <c r="C26" s="484" t="s">
        <v>383</v>
      </c>
      <c r="D26" s="484"/>
      <c r="E26" s="484"/>
      <c r="F26" s="484"/>
      <c r="G26" s="484"/>
      <c r="H26" s="485"/>
    </row>
    <row r="27" spans="1:137" s="299" customFormat="1" ht="15.75" customHeight="1">
      <c r="A27" s="338" t="s">
        <v>3</v>
      </c>
      <c r="B27" s="361" t="s">
        <v>384</v>
      </c>
      <c r="C27" s="482" t="s">
        <v>385</v>
      </c>
      <c r="D27" s="482"/>
      <c r="E27" s="482"/>
      <c r="F27" s="482"/>
      <c r="G27" s="482"/>
      <c r="H27" s="483"/>
    </row>
    <row r="28" spans="1:137" s="299" customFormat="1" ht="21" customHeight="1">
      <c r="A28" s="340" t="s">
        <v>68</v>
      </c>
      <c r="B28" s="366" t="s">
        <v>433</v>
      </c>
      <c r="C28" s="367" t="s">
        <v>434</v>
      </c>
      <c r="D28" s="287" t="s">
        <v>45</v>
      </c>
      <c r="E28" s="405" t="s">
        <v>3</v>
      </c>
      <c r="F28" s="405">
        <v>15</v>
      </c>
      <c r="G28" s="407"/>
      <c r="H28" s="432"/>
    </row>
    <row r="29" spans="1:137" s="299" customFormat="1" ht="38.25" hidden="1" customHeight="1">
      <c r="A29" s="327"/>
      <c r="B29" s="414"/>
      <c r="C29" s="328" t="s">
        <v>523</v>
      </c>
      <c r="D29" s="291" t="s">
        <v>45</v>
      </c>
      <c r="E29" s="279">
        <v>21.5</v>
      </c>
      <c r="F29" s="279" t="s">
        <v>3</v>
      </c>
      <c r="G29" s="347"/>
      <c r="H29" s="436"/>
    </row>
    <row r="30" spans="1:137" s="299" customFormat="1" ht="26.25" customHeight="1">
      <c r="A30" s="340" t="s">
        <v>106</v>
      </c>
      <c r="B30" s="366" t="s">
        <v>393</v>
      </c>
      <c r="C30" s="367" t="s">
        <v>551</v>
      </c>
      <c r="D30" s="287" t="s">
        <v>42</v>
      </c>
      <c r="E30" s="405" t="s">
        <v>3</v>
      </c>
      <c r="F30" s="405">
        <v>16</v>
      </c>
      <c r="G30" s="407"/>
      <c r="H30" s="432"/>
    </row>
    <row r="31" spans="1:137" s="299" customFormat="1" ht="42.75" hidden="1" customHeight="1">
      <c r="A31" s="327"/>
      <c r="B31" s="414"/>
      <c r="C31" s="328" t="s">
        <v>525</v>
      </c>
      <c r="D31" s="291" t="s">
        <v>42</v>
      </c>
      <c r="E31" s="279">
        <v>1</v>
      </c>
      <c r="F31" s="279" t="s">
        <v>3</v>
      </c>
      <c r="G31" s="347"/>
      <c r="H31" s="436"/>
    </row>
    <row r="32" spans="1:137" s="299" customFormat="1" ht="33.75" customHeight="1">
      <c r="A32" s="340" t="s">
        <v>563</v>
      </c>
      <c r="B32" s="414" t="s">
        <v>557</v>
      </c>
      <c r="C32" s="367" t="s">
        <v>556</v>
      </c>
      <c r="D32" s="410" t="s">
        <v>45</v>
      </c>
      <c r="E32" s="461" t="s">
        <v>3</v>
      </c>
      <c r="F32" s="403">
        <v>300</v>
      </c>
      <c r="G32" s="282"/>
      <c r="H32" s="469"/>
    </row>
    <row r="33" spans="1:12" s="299" customFormat="1" ht="21" customHeight="1">
      <c r="A33" s="472" t="s">
        <v>356</v>
      </c>
      <c r="B33" s="473"/>
      <c r="C33" s="473"/>
      <c r="D33" s="473"/>
      <c r="E33" s="473"/>
      <c r="F33" s="473"/>
      <c r="G33" s="473"/>
      <c r="H33" s="433"/>
    </row>
    <row r="34" spans="1:12" s="3" customFormat="1" ht="27" customHeight="1">
      <c r="A34" s="337" t="s">
        <v>15</v>
      </c>
      <c r="B34" s="280" t="s">
        <v>54</v>
      </c>
      <c r="C34" s="480" t="s">
        <v>380</v>
      </c>
      <c r="D34" s="480"/>
      <c r="E34" s="480"/>
      <c r="F34" s="480"/>
      <c r="G34" s="480"/>
      <c r="H34" s="481"/>
    </row>
    <row r="35" spans="1:12" s="4" customFormat="1" ht="21.75" customHeight="1">
      <c r="A35" s="338" t="s">
        <v>3</v>
      </c>
      <c r="B35" s="361" t="s">
        <v>553</v>
      </c>
      <c r="C35" s="482" t="s">
        <v>552</v>
      </c>
      <c r="D35" s="482"/>
      <c r="E35" s="482"/>
      <c r="F35" s="482"/>
      <c r="G35" s="482"/>
      <c r="H35" s="483"/>
      <c r="I35" s="301"/>
    </row>
    <row r="36" spans="1:12" s="3" customFormat="1" ht="27" customHeight="1">
      <c r="A36" s="462" t="s">
        <v>69</v>
      </c>
      <c r="B36" s="285" t="s">
        <v>554</v>
      </c>
      <c r="C36" s="286" t="s">
        <v>573</v>
      </c>
      <c r="D36" s="287" t="s">
        <v>328</v>
      </c>
      <c r="E36" s="463"/>
      <c r="F36" s="464">
        <v>1426</v>
      </c>
      <c r="G36" s="464"/>
      <c r="H36" s="465"/>
    </row>
    <row r="37" spans="1:12" s="4" customFormat="1" ht="21.75" customHeight="1">
      <c r="A37" s="338" t="s">
        <v>3</v>
      </c>
      <c r="B37" s="361" t="s">
        <v>55</v>
      </c>
      <c r="C37" s="482" t="s">
        <v>56</v>
      </c>
      <c r="D37" s="482"/>
      <c r="E37" s="482"/>
      <c r="F37" s="482"/>
      <c r="G37" s="482"/>
      <c r="H37" s="483"/>
      <c r="I37" s="301"/>
    </row>
    <row r="38" spans="1:12" s="4" customFormat="1" ht="24.75" customHeight="1">
      <c r="A38" s="341" t="s">
        <v>332</v>
      </c>
      <c r="B38" s="285" t="s">
        <v>365</v>
      </c>
      <c r="C38" s="286" t="s">
        <v>500</v>
      </c>
      <c r="D38" s="287" t="s">
        <v>328</v>
      </c>
      <c r="E38" s="405" t="s">
        <v>3</v>
      </c>
      <c r="F38" s="405">
        <v>1626</v>
      </c>
      <c r="G38" s="407"/>
      <c r="H38" s="432"/>
      <c r="I38" s="301"/>
    </row>
    <row r="39" spans="1:12" s="4" customFormat="1" ht="53.25" hidden="1" customHeight="1">
      <c r="A39" s="341"/>
      <c r="B39" s="285"/>
      <c r="C39" s="292" t="s">
        <v>547</v>
      </c>
      <c r="D39" s="293" t="s">
        <v>328</v>
      </c>
      <c r="E39" s="404">
        <v>1064.0999999999999</v>
      </c>
      <c r="F39" s="404" t="s">
        <v>3</v>
      </c>
      <c r="G39" s="404" t="s">
        <v>3</v>
      </c>
      <c r="H39" s="404" t="s">
        <v>3</v>
      </c>
      <c r="I39" s="301"/>
    </row>
    <row r="40" spans="1:12" s="4" customFormat="1" ht="23.25" customHeight="1">
      <c r="A40" s="338" t="s">
        <v>3</v>
      </c>
      <c r="B40" s="361" t="s">
        <v>70</v>
      </c>
      <c r="C40" s="482" t="s">
        <v>71</v>
      </c>
      <c r="D40" s="482"/>
      <c r="E40" s="482"/>
      <c r="F40" s="482"/>
      <c r="G40" s="482"/>
      <c r="H40" s="483"/>
      <c r="I40" s="297"/>
      <c r="J40" s="297"/>
      <c r="K40" s="297"/>
    </row>
    <row r="41" spans="1:12" s="4" customFormat="1" ht="30" customHeight="1">
      <c r="A41" s="341" t="s">
        <v>412</v>
      </c>
      <c r="B41" s="285" t="s">
        <v>72</v>
      </c>
      <c r="C41" s="286" t="s">
        <v>574</v>
      </c>
      <c r="D41" s="287" t="s">
        <v>328</v>
      </c>
      <c r="E41" s="405" t="s">
        <v>3</v>
      </c>
      <c r="F41" s="405">
        <v>1426</v>
      </c>
      <c r="G41" s="407"/>
      <c r="H41" s="432"/>
      <c r="I41" s="297"/>
      <c r="J41" s="297"/>
      <c r="K41" s="297"/>
    </row>
    <row r="42" spans="1:12" s="4" customFormat="1" ht="45" hidden="1" customHeight="1">
      <c r="A42" s="341"/>
      <c r="B42" s="285"/>
      <c r="C42" s="292" t="s">
        <v>526</v>
      </c>
      <c r="D42" s="293" t="s">
        <v>328</v>
      </c>
      <c r="E42" s="404">
        <v>104</v>
      </c>
      <c r="F42" s="404" t="s">
        <v>3</v>
      </c>
      <c r="G42" s="404"/>
      <c r="H42" s="404"/>
      <c r="I42" s="297"/>
      <c r="J42" s="297"/>
      <c r="K42" s="297"/>
    </row>
    <row r="43" spans="1:12" s="4" customFormat="1" ht="39" customHeight="1">
      <c r="A43" s="341" t="s">
        <v>564</v>
      </c>
      <c r="B43" s="285" t="s">
        <v>510</v>
      </c>
      <c r="C43" s="286" t="s">
        <v>575</v>
      </c>
      <c r="D43" s="287" t="s">
        <v>328</v>
      </c>
      <c r="E43" s="404"/>
      <c r="F43" s="405">
        <v>200</v>
      </c>
      <c r="G43" s="407"/>
      <c r="H43" s="432"/>
      <c r="I43" s="297"/>
      <c r="J43" s="297"/>
      <c r="K43" s="297"/>
    </row>
    <row r="44" spans="1:12" s="4" customFormat="1" ht="45.75" hidden="1" customHeight="1">
      <c r="A44" s="341"/>
      <c r="B44" s="285"/>
      <c r="C44" s="292" t="s">
        <v>527</v>
      </c>
      <c r="D44" s="293" t="s">
        <v>328</v>
      </c>
      <c r="E44" s="404">
        <v>104</v>
      </c>
      <c r="F44" s="404" t="s">
        <v>3</v>
      </c>
      <c r="G44" s="404"/>
      <c r="H44" s="404"/>
      <c r="I44" s="297"/>
      <c r="J44" s="297"/>
      <c r="K44" s="297"/>
    </row>
    <row r="45" spans="1:12" s="4" customFormat="1" ht="26.25" customHeight="1">
      <c r="A45" s="341" t="s">
        <v>565</v>
      </c>
      <c r="B45" s="430" t="s">
        <v>511</v>
      </c>
      <c r="C45" s="431" t="s">
        <v>507</v>
      </c>
      <c r="D45" s="429" t="s">
        <v>327</v>
      </c>
      <c r="E45" s="406" t="s">
        <v>3</v>
      </c>
      <c r="F45" s="405">
        <v>95</v>
      </c>
      <c r="G45" s="405"/>
      <c r="H45" s="432"/>
      <c r="I45" s="406"/>
      <c r="J45" s="406"/>
      <c r="K45" s="427"/>
    </row>
    <row r="46" spans="1:12" s="4" customFormat="1" ht="34.5" hidden="1" customHeight="1">
      <c r="A46" s="341"/>
      <c r="B46" s="430"/>
      <c r="C46" s="448" t="s">
        <v>528</v>
      </c>
      <c r="D46" s="293" t="s">
        <v>328</v>
      </c>
      <c r="E46" s="406"/>
      <c r="F46" s="404" t="s">
        <v>3</v>
      </c>
      <c r="G46" s="404" t="s">
        <v>3</v>
      </c>
      <c r="H46" s="404" t="s">
        <v>3</v>
      </c>
      <c r="I46" s="446"/>
      <c r="J46" s="446"/>
      <c r="K46" s="447"/>
    </row>
    <row r="47" spans="1:12" s="4" customFormat="1" ht="21.75" customHeight="1">
      <c r="A47" s="472" t="s">
        <v>357</v>
      </c>
      <c r="B47" s="473"/>
      <c r="C47" s="473"/>
      <c r="D47" s="473"/>
      <c r="E47" s="473"/>
      <c r="F47" s="473"/>
      <c r="G47" s="473"/>
      <c r="H47" s="433"/>
      <c r="I47" s="297"/>
      <c r="J47" s="297"/>
      <c r="K47" s="297"/>
      <c r="L47" s="471"/>
    </row>
    <row r="48" spans="1:12" s="5" customFormat="1" ht="27.75" customHeight="1">
      <c r="A48" s="337" t="s">
        <v>17</v>
      </c>
      <c r="B48" s="280" t="s">
        <v>57</v>
      </c>
      <c r="C48" s="480" t="s">
        <v>381</v>
      </c>
      <c r="D48" s="480"/>
      <c r="E48" s="480"/>
      <c r="F48" s="480"/>
      <c r="G48" s="480"/>
      <c r="H48" s="481"/>
    </row>
    <row r="49" spans="1:99" s="5" customFormat="1" ht="27.75" customHeight="1">
      <c r="A49" s="428" t="s">
        <v>3</v>
      </c>
      <c r="B49" s="428" t="s">
        <v>505</v>
      </c>
      <c r="C49" s="438" t="s">
        <v>506</v>
      </c>
      <c r="D49" s="439"/>
      <c r="E49" s="439"/>
      <c r="F49" s="439"/>
      <c r="G49" s="439"/>
      <c r="H49" s="439"/>
    </row>
    <row r="50" spans="1:99" s="5" customFormat="1" ht="27.75" customHeight="1">
      <c r="A50" s="451" t="s">
        <v>43</v>
      </c>
      <c r="B50" s="285" t="s">
        <v>531</v>
      </c>
      <c r="C50" s="452" t="s">
        <v>532</v>
      </c>
      <c r="D50" s="287" t="s">
        <v>327</v>
      </c>
      <c r="E50" s="420"/>
      <c r="F50" s="419">
        <v>200</v>
      </c>
      <c r="G50" s="407"/>
      <c r="H50" s="405"/>
    </row>
    <row r="51" spans="1:99" s="5" customFormat="1" ht="33" hidden="1" customHeight="1">
      <c r="A51" s="442"/>
      <c r="B51" s="443"/>
      <c r="C51" s="453" t="s">
        <v>534</v>
      </c>
      <c r="D51" s="293" t="s">
        <v>328</v>
      </c>
      <c r="E51" s="406"/>
      <c r="F51" s="404" t="s">
        <v>3</v>
      </c>
      <c r="G51" s="404"/>
      <c r="H51" s="404"/>
    </row>
    <row r="52" spans="1:99" s="5" customFormat="1" ht="27.75" customHeight="1">
      <c r="A52" s="470" t="s">
        <v>333</v>
      </c>
      <c r="B52" s="362" t="s">
        <v>504</v>
      </c>
      <c r="C52" s="420" t="s">
        <v>576</v>
      </c>
      <c r="D52" s="287" t="s">
        <v>327</v>
      </c>
      <c r="E52" s="420"/>
      <c r="F52" s="419">
        <v>200</v>
      </c>
      <c r="G52" s="407"/>
      <c r="H52" s="405"/>
      <c r="I52" s="419"/>
      <c r="J52" s="419"/>
      <c r="K52" s="427"/>
    </row>
    <row r="53" spans="1:99" s="5" customFormat="1" ht="38.25" hidden="1" customHeight="1">
      <c r="A53" s="449"/>
      <c r="B53" s="362"/>
      <c r="C53" s="454" t="s">
        <v>535</v>
      </c>
      <c r="D53" s="293" t="s">
        <v>328</v>
      </c>
      <c r="E53" s="406"/>
      <c r="F53" s="404" t="s">
        <v>3</v>
      </c>
      <c r="G53" s="404" t="s">
        <v>3</v>
      </c>
      <c r="H53" s="404" t="s">
        <v>3</v>
      </c>
      <c r="I53" s="450"/>
      <c r="J53" s="450"/>
      <c r="K53" s="447"/>
    </row>
    <row r="54" spans="1:99" s="5" customFormat="1" ht="20.25" customHeight="1">
      <c r="A54" s="338" t="s">
        <v>3</v>
      </c>
      <c r="B54" s="361" t="s">
        <v>447</v>
      </c>
      <c r="C54" s="482" t="s">
        <v>448</v>
      </c>
      <c r="D54" s="482"/>
      <c r="E54" s="482"/>
      <c r="F54" s="482"/>
      <c r="G54" s="482"/>
      <c r="H54" s="483"/>
    </row>
    <row r="55" spans="1:99" s="5" customFormat="1" ht="27.75" customHeight="1">
      <c r="A55" s="418" t="s">
        <v>508</v>
      </c>
      <c r="B55" s="362" t="s">
        <v>449</v>
      </c>
      <c r="C55" s="392" t="s">
        <v>530</v>
      </c>
      <c r="D55" s="287" t="s">
        <v>327</v>
      </c>
      <c r="E55" s="405" t="s">
        <v>3</v>
      </c>
      <c r="F55" s="419">
        <v>200</v>
      </c>
      <c r="G55" s="407"/>
      <c r="H55" s="432"/>
    </row>
    <row r="56" spans="1:99" s="5" customFormat="1" ht="34.5" hidden="1" customHeight="1">
      <c r="A56" s="418"/>
      <c r="B56" s="278"/>
      <c r="C56" s="393" t="s">
        <v>533</v>
      </c>
      <c r="D56" s="293" t="s">
        <v>328</v>
      </c>
      <c r="E56" s="406"/>
      <c r="F56" s="404" t="s">
        <v>3</v>
      </c>
      <c r="G56" s="404" t="s">
        <v>3</v>
      </c>
      <c r="H56" s="404" t="s">
        <v>3</v>
      </c>
    </row>
    <row r="57" spans="1:99" s="303" customFormat="1" ht="19.5" customHeight="1">
      <c r="A57" s="338" t="s">
        <v>3</v>
      </c>
      <c r="B57" s="361" t="s">
        <v>396</v>
      </c>
      <c r="C57" s="482" t="s">
        <v>395</v>
      </c>
      <c r="D57" s="482"/>
      <c r="E57" s="482"/>
      <c r="F57" s="482"/>
      <c r="G57" s="482"/>
      <c r="H57" s="483"/>
      <c r="I57" s="302"/>
      <c r="J57" s="302"/>
      <c r="K57" s="302"/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  <c r="AA57" s="302"/>
      <c r="AB57" s="302"/>
      <c r="AC57" s="302"/>
      <c r="AD57" s="302"/>
      <c r="AE57" s="302"/>
      <c r="AF57" s="302"/>
      <c r="AG57" s="302"/>
      <c r="AH57" s="302"/>
      <c r="AI57" s="302"/>
      <c r="AJ57" s="302"/>
      <c r="AK57" s="302"/>
      <c r="AL57" s="302"/>
      <c r="AM57" s="302"/>
      <c r="AN57" s="302"/>
      <c r="AO57" s="302"/>
      <c r="AP57" s="302"/>
      <c r="AQ57" s="302"/>
      <c r="AR57" s="302"/>
      <c r="AS57" s="302"/>
      <c r="AT57" s="302"/>
      <c r="AU57" s="302"/>
      <c r="AV57" s="302"/>
      <c r="AW57" s="302"/>
      <c r="AX57" s="302"/>
      <c r="AY57" s="302"/>
      <c r="AZ57" s="302"/>
      <c r="BA57" s="302"/>
      <c r="BB57" s="302"/>
      <c r="BC57" s="302"/>
      <c r="BD57" s="302"/>
      <c r="BE57" s="302"/>
      <c r="BF57" s="302"/>
      <c r="BG57" s="302"/>
      <c r="BH57" s="302"/>
      <c r="BI57" s="302"/>
      <c r="BJ57" s="302"/>
      <c r="BK57" s="302"/>
      <c r="BL57" s="302"/>
      <c r="BM57" s="302"/>
      <c r="BN57" s="302"/>
      <c r="BO57" s="302"/>
      <c r="BP57" s="302"/>
      <c r="BQ57" s="302"/>
      <c r="BR57" s="302"/>
      <c r="BS57" s="302"/>
      <c r="BT57" s="302"/>
      <c r="BU57" s="302"/>
      <c r="BV57" s="302"/>
      <c r="BW57" s="302"/>
      <c r="BX57" s="302"/>
      <c r="BY57" s="302"/>
      <c r="BZ57" s="302"/>
      <c r="CA57" s="302"/>
      <c r="CB57" s="302"/>
      <c r="CC57" s="302"/>
      <c r="CD57" s="302"/>
      <c r="CE57" s="302"/>
      <c r="CF57" s="302"/>
      <c r="CG57" s="302"/>
      <c r="CH57" s="302"/>
      <c r="CI57" s="302"/>
      <c r="CJ57" s="302"/>
      <c r="CK57" s="302"/>
      <c r="CL57" s="302"/>
      <c r="CM57" s="302"/>
      <c r="CN57" s="302"/>
      <c r="CO57" s="302"/>
      <c r="CP57" s="302"/>
      <c r="CQ57" s="302"/>
      <c r="CR57" s="302"/>
      <c r="CS57" s="302"/>
      <c r="CT57" s="302"/>
      <c r="CU57" s="302"/>
    </row>
    <row r="58" spans="1:99" s="303" customFormat="1" ht="27.75" customHeight="1">
      <c r="A58" s="341" t="s">
        <v>509</v>
      </c>
      <c r="B58" s="362" t="s">
        <v>394</v>
      </c>
      <c r="C58" s="420" t="s">
        <v>558</v>
      </c>
      <c r="D58" s="287" t="s">
        <v>327</v>
      </c>
      <c r="E58" s="405" t="s">
        <v>3</v>
      </c>
      <c r="F58" s="419">
        <v>1426</v>
      </c>
      <c r="G58" s="407"/>
      <c r="H58" s="432"/>
      <c r="I58" s="466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302"/>
      <c r="AV58" s="302"/>
      <c r="AW58" s="302"/>
      <c r="AX58" s="302"/>
      <c r="AY58" s="302"/>
      <c r="AZ58" s="302"/>
      <c r="BA58" s="302"/>
      <c r="BB58" s="302"/>
      <c r="BC58" s="302"/>
      <c r="BD58" s="302"/>
      <c r="BE58" s="302"/>
      <c r="BF58" s="302"/>
      <c r="BG58" s="302"/>
      <c r="BH58" s="302"/>
      <c r="BI58" s="302"/>
      <c r="BJ58" s="302"/>
      <c r="BK58" s="302"/>
      <c r="BL58" s="302"/>
      <c r="BM58" s="302"/>
      <c r="BN58" s="302"/>
      <c r="BO58" s="302"/>
      <c r="BP58" s="302"/>
      <c r="BQ58" s="302"/>
      <c r="BR58" s="302"/>
      <c r="BS58" s="302"/>
      <c r="BT58" s="302"/>
      <c r="BU58" s="302"/>
      <c r="BV58" s="302"/>
      <c r="BW58" s="302"/>
      <c r="BX58" s="302"/>
      <c r="BY58" s="302"/>
      <c r="BZ58" s="302"/>
      <c r="CA58" s="302"/>
      <c r="CB58" s="302"/>
      <c r="CC58" s="302"/>
      <c r="CD58" s="302"/>
      <c r="CE58" s="302"/>
      <c r="CF58" s="302"/>
      <c r="CG58" s="302"/>
      <c r="CH58" s="302"/>
      <c r="CI58" s="302"/>
      <c r="CJ58" s="302"/>
      <c r="CK58" s="302"/>
      <c r="CL58" s="302"/>
      <c r="CM58" s="302"/>
      <c r="CN58" s="302"/>
      <c r="CO58" s="302"/>
      <c r="CP58" s="302"/>
      <c r="CQ58" s="302"/>
      <c r="CR58" s="302"/>
      <c r="CS58" s="302"/>
      <c r="CT58" s="302"/>
      <c r="CU58" s="302"/>
    </row>
    <row r="59" spans="1:99" s="303" customFormat="1" ht="60" hidden="1" customHeight="1">
      <c r="A59" s="343"/>
      <c r="B59" s="294"/>
      <c r="C59" s="292" t="s">
        <v>529</v>
      </c>
      <c r="D59" s="293" t="s">
        <v>328</v>
      </c>
      <c r="E59" s="406"/>
      <c r="F59" s="404" t="s">
        <v>3</v>
      </c>
      <c r="G59" s="404"/>
      <c r="H59" s="404"/>
      <c r="I59" s="302"/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  <c r="AA59" s="302"/>
      <c r="AB59" s="302"/>
      <c r="AC59" s="302"/>
      <c r="AD59" s="302"/>
      <c r="AE59" s="302"/>
      <c r="AF59" s="302"/>
      <c r="AG59" s="302"/>
      <c r="AH59" s="302"/>
      <c r="AI59" s="302"/>
      <c r="AJ59" s="302"/>
      <c r="AK59" s="302"/>
      <c r="AL59" s="302"/>
      <c r="AM59" s="302"/>
      <c r="AN59" s="302"/>
      <c r="AO59" s="302"/>
      <c r="AP59" s="302"/>
      <c r="AQ59" s="302"/>
      <c r="AR59" s="302"/>
      <c r="AS59" s="302"/>
      <c r="AT59" s="302"/>
      <c r="AU59" s="302"/>
      <c r="AV59" s="302"/>
      <c r="AW59" s="302"/>
      <c r="AX59" s="302"/>
      <c r="AY59" s="302"/>
      <c r="AZ59" s="302"/>
      <c r="BA59" s="302"/>
      <c r="BB59" s="302"/>
      <c r="BC59" s="302"/>
      <c r="BD59" s="302"/>
      <c r="BE59" s="302"/>
      <c r="BF59" s="302"/>
      <c r="BG59" s="302"/>
      <c r="BH59" s="302"/>
      <c r="BI59" s="302"/>
      <c r="BJ59" s="302"/>
      <c r="BK59" s="302"/>
      <c r="BL59" s="302"/>
      <c r="BM59" s="302"/>
      <c r="BN59" s="302"/>
      <c r="BO59" s="302"/>
      <c r="BP59" s="302"/>
      <c r="BQ59" s="302"/>
      <c r="BR59" s="302"/>
      <c r="BS59" s="302"/>
      <c r="BT59" s="302"/>
      <c r="BU59" s="302"/>
      <c r="BV59" s="302"/>
      <c r="BW59" s="302"/>
      <c r="BX59" s="302"/>
      <c r="BY59" s="302"/>
      <c r="BZ59" s="302"/>
      <c r="CA59" s="302"/>
      <c r="CB59" s="302"/>
      <c r="CC59" s="302"/>
      <c r="CD59" s="302"/>
      <c r="CE59" s="302"/>
      <c r="CF59" s="302"/>
      <c r="CG59" s="302"/>
      <c r="CH59" s="302"/>
      <c r="CI59" s="302"/>
      <c r="CJ59" s="302"/>
      <c r="CK59" s="302"/>
      <c r="CL59" s="302"/>
      <c r="CM59" s="302"/>
      <c r="CN59" s="302"/>
      <c r="CO59" s="302"/>
      <c r="CP59" s="302"/>
      <c r="CQ59" s="302"/>
      <c r="CR59" s="302"/>
      <c r="CS59" s="302"/>
      <c r="CT59" s="302"/>
      <c r="CU59" s="302"/>
    </row>
    <row r="60" spans="1:99" s="303" customFormat="1" ht="22.5" customHeight="1">
      <c r="A60" s="341" t="s">
        <v>555</v>
      </c>
      <c r="B60" s="362" t="s">
        <v>443</v>
      </c>
      <c r="C60" s="420" t="s">
        <v>501</v>
      </c>
      <c r="D60" s="287" t="s">
        <v>327</v>
      </c>
      <c r="E60" s="405" t="s">
        <v>3</v>
      </c>
      <c r="F60" s="419">
        <v>95</v>
      </c>
      <c r="G60" s="407"/>
      <c r="H60" s="432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  <c r="U60" s="302"/>
      <c r="V60" s="302"/>
      <c r="W60" s="302"/>
      <c r="X60" s="302"/>
      <c r="Y60" s="302"/>
      <c r="Z60" s="302"/>
      <c r="AA60" s="302"/>
      <c r="AB60" s="302"/>
      <c r="AC60" s="302"/>
      <c r="AD60" s="302"/>
      <c r="AE60" s="302"/>
      <c r="AF60" s="302"/>
      <c r="AG60" s="302"/>
      <c r="AH60" s="302"/>
      <c r="AI60" s="302"/>
      <c r="AJ60" s="302"/>
      <c r="AK60" s="302"/>
      <c r="AL60" s="302"/>
      <c r="AM60" s="302"/>
      <c r="AN60" s="302"/>
      <c r="AO60" s="302"/>
      <c r="AP60" s="302"/>
      <c r="AQ60" s="302"/>
      <c r="AR60" s="302"/>
      <c r="AS60" s="302"/>
      <c r="AT60" s="302"/>
      <c r="AU60" s="302"/>
      <c r="AV60" s="302"/>
      <c r="AW60" s="302"/>
      <c r="AX60" s="302"/>
      <c r="AY60" s="302"/>
      <c r="AZ60" s="302"/>
      <c r="BA60" s="302"/>
      <c r="BB60" s="302"/>
      <c r="BC60" s="302"/>
      <c r="BD60" s="302"/>
      <c r="BE60" s="302"/>
      <c r="BF60" s="302"/>
      <c r="BG60" s="302"/>
      <c r="BH60" s="302"/>
      <c r="BI60" s="302"/>
      <c r="BJ60" s="302"/>
      <c r="BK60" s="302"/>
      <c r="BL60" s="302"/>
      <c r="BM60" s="302"/>
      <c r="BN60" s="302"/>
      <c r="BO60" s="302"/>
      <c r="BP60" s="302"/>
      <c r="BQ60" s="302"/>
      <c r="BR60" s="302"/>
      <c r="BS60" s="302"/>
      <c r="BT60" s="302"/>
      <c r="BU60" s="302"/>
      <c r="BV60" s="302"/>
      <c r="BW60" s="302"/>
      <c r="BX60" s="302"/>
      <c r="BY60" s="302"/>
      <c r="BZ60" s="302"/>
      <c r="CA60" s="302"/>
      <c r="CB60" s="302"/>
      <c r="CC60" s="302"/>
      <c r="CD60" s="302"/>
      <c r="CE60" s="302"/>
      <c r="CF60" s="302"/>
      <c r="CG60" s="302"/>
      <c r="CH60" s="302"/>
      <c r="CI60" s="302"/>
      <c r="CJ60" s="302"/>
      <c r="CK60" s="302"/>
      <c r="CL60" s="302"/>
      <c r="CM60" s="302"/>
      <c r="CN60" s="302"/>
      <c r="CO60" s="302"/>
      <c r="CP60" s="302"/>
      <c r="CQ60" s="302"/>
      <c r="CR60" s="302"/>
      <c r="CS60" s="302"/>
      <c r="CT60" s="302"/>
      <c r="CU60" s="302"/>
    </row>
    <row r="61" spans="1:99" s="303" customFormat="1" ht="59.25" hidden="1" customHeight="1">
      <c r="A61" s="343"/>
      <c r="B61" s="294"/>
      <c r="C61" s="292" t="s">
        <v>529</v>
      </c>
      <c r="D61" s="293" t="s">
        <v>328</v>
      </c>
      <c r="E61" s="406"/>
      <c r="F61" s="404" t="s">
        <v>3</v>
      </c>
      <c r="G61" s="404" t="s">
        <v>3</v>
      </c>
      <c r="H61" s="404" t="s">
        <v>3</v>
      </c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302"/>
      <c r="AD61" s="302"/>
      <c r="AE61" s="302"/>
      <c r="AF61" s="302"/>
      <c r="AG61" s="302"/>
      <c r="AH61" s="302"/>
      <c r="AI61" s="302"/>
      <c r="AJ61" s="302"/>
      <c r="AK61" s="302"/>
      <c r="AL61" s="302"/>
      <c r="AM61" s="302"/>
      <c r="AN61" s="302"/>
      <c r="AO61" s="302"/>
      <c r="AP61" s="302"/>
      <c r="AQ61" s="302"/>
      <c r="AR61" s="302"/>
      <c r="AS61" s="302"/>
      <c r="AT61" s="302"/>
      <c r="AU61" s="302"/>
      <c r="AV61" s="302"/>
      <c r="AW61" s="302"/>
      <c r="AX61" s="302"/>
      <c r="AY61" s="302"/>
      <c r="AZ61" s="302"/>
      <c r="BA61" s="302"/>
      <c r="BB61" s="302"/>
      <c r="BC61" s="302"/>
      <c r="BD61" s="302"/>
      <c r="BE61" s="302"/>
      <c r="BF61" s="302"/>
      <c r="BG61" s="302"/>
      <c r="BH61" s="302"/>
      <c r="BI61" s="302"/>
      <c r="BJ61" s="302"/>
      <c r="BK61" s="302"/>
      <c r="BL61" s="302"/>
      <c r="BM61" s="302"/>
      <c r="BN61" s="302"/>
      <c r="BO61" s="302"/>
      <c r="BP61" s="302"/>
      <c r="BQ61" s="302"/>
      <c r="BR61" s="302"/>
      <c r="BS61" s="302"/>
      <c r="BT61" s="302"/>
      <c r="BU61" s="302"/>
      <c r="BV61" s="302"/>
      <c r="BW61" s="302"/>
      <c r="BX61" s="302"/>
      <c r="BY61" s="302"/>
      <c r="BZ61" s="302"/>
      <c r="CA61" s="302"/>
      <c r="CB61" s="302"/>
      <c r="CC61" s="302"/>
      <c r="CD61" s="302"/>
      <c r="CE61" s="302"/>
      <c r="CF61" s="302"/>
      <c r="CG61" s="302"/>
      <c r="CH61" s="302"/>
      <c r="CI61" s="302"/>
      <c r="CJ61" s="302"/>
      <c r="CK61" s="302"/>
      <c r="CL61" s="302"/>
      <c r="CM61" s="302"/>
      <c r="CN61" s="302"/>
      <c r="CO61" s="302"/>
      <c r="CP61" s="302"/>
      <c r="CQ61" s="302"/>
      <c r="CR61" s="302"/>
      <c r="CS61" s="302"/>
      <c r="CT61" s="302"/>
      <c r="CU61" s="302"/>
    </row>
    <row r="62" spans="1:99" s="303" customFormat="1" ht="24" customHeight="1">
      <c r="A62" s="472" t="s">
        <v>358</v>
      </c>
      <c r="B62" s="473"/>
      <c r="C62" s="473"/>
      <c r="D62" s="473"/>
      <c r="E62" s="473"/>
      <c r="F62" s="473"/>
      <c r="G62" s="473"/>
      <c r="H62" s="433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  <c r="AF62" s="302"/>
      <c r="AG62" s="302"/>
      <c r="AH62" s="302"/>
      <c r="AI62" s="302"/>
      <c r="AJ62" s="302"/>
      <c r="AK62" s="302"/>
      <c r="AL62" s="302"/>
      <c r="AM62" s="302"/>
      <c r="AN62" s="302"/>
      <c r="AO62" s="302"/>
      <c r="AP62" s="302"/>
      <c r="AQ62" s="302"/>
      <c r="AR62" s="302"/>
      <c r="AS62" s="302"/>
      <c r="AT62" s="302"/>
      <c r="AU62" s="302"/>
      <c r="AV62" s="302"/>
      <c r="AW62" s="302"/>
      <c r="AX62" s="302"/>
      <c r="AY62" s="302"/>
      <c r="AZ62" s="302"/>
      <c r="BA62" s="302"/>
      <c r="BB62" s="302"/>
      <c r="BC62" s="302"/>
      <c r="BD62" s="302"/>
      <c r="BE62" s="302"/>
      <c r="BF62" s="302"/>
      <c r="BG62" s="302"/>
      <c r="BH62" s="302"/>
      <c r="BI62" s="302"/>
      <c r="BJ62" s="302"/>
      <c r="BK62" s="302"/>
      <c r="BL62" s="302"/>
      <c r="BM62" s="302"/>
      <c r="BN62" s="302"/>
      <c r="BO62" s="302"/>
      <c r="BP62" s="302"/>
      <c r="BQ62" s="302"/>
      <c r="BR62" s="302"/>
      <c r="BS62" s="302"/>
      <c r="BT62" s="302"/>
      <c r="BU62" s="302"/>
      <c r="BV62" s="302"/>
      <c r="BW62" s="302"/>
      <c r="BX62" s="302"/>
      <c r="BY62" s="302"/>
      <c r="BZ62" s="302"/>
      <c r="CA62" s="302"/>
      <c r="CB62" s="302"/>
      <c r="CC62" s="302"/>
      <c r="CD62" s="302"/>
      <c r="CE62" s="302"/>
      <c r="CF62" s="302"/>
      <c r="CG62" s="302"/>
      <c r="CH62" s="302"/>
      <c r="CI62" s="302"/>
      <c r="CJ62" s="302"/>
      <c r="CK62" s="302"/>
      <c r="CL62" s="302"/>
      <c r="CM62" s="302"/>
      <c r="CN62" s="302"/>
      <c r="CO62" s="302"/>
      <c r="CP62" s="302"/>
      <c r="CQ62" s="302"/>
      <c r="CR62" s="302"/>
      <c r="CS62" s="302"/>
      <c r="CT62" s="302"/>
      <c r="CU62" s="302"/>
    </row>
    <row r="63" spans="1:99" s="304" customFormat="1" ht="34.5" customHeight="1">
      <c r="A63" s="337" t="s">
        <v>19</v>
      </c>
      <c r="B63" s="280" t="s">
        <v>58</v>
      </c>
      <c r="C63" s="480" t="s">
        <v>372</v>
      </c>
      <c r="D63" s="480"/>
      <c r="E63" s="480"/>
      <c r="F63" s="480"/>
      <c r="G63" s="480"/>
      <c r="H63" s="481"/>
      <c r="I63" s="302"/>
      <c r="J63" s="302"/>
      <c r="K63" s="302"/>
      <c r="L63" s="302"/>
      <c r="M63" s="302"/>
      <c r="N63" s="302"/>
      <c r="O63" s="302"/>
      <c r="P63" s="302"/>
      <c r="Q63" s="302"/>
      <c r="R63" s="302"/>
      <c r="S63" s="302"/>
      <c r="T63" s="302"/>
      <c r="U63" s="302"/>
      <c r="V63" s="302"/>
      <c r="W63" s="302"/>
      <c r="X63" s="302"/>
      <c r="Y63" s="302"/>
      <c r="Z63" s="302"/>
      <c r="AA63" s="302"/>
      <c r="AB63" s="302"/>
      <c r="AC63" s="302"/>
      <c r="AD63" s="302"/>
      <c r="AE63" s="302"/>
      <c r="AF63" s="302"/>
      <c r="AG63" s="302"/>
      <c r="AH63" s="302"/>
      <c r="AI63" s="302"/>
      <c r="AJ63" s="302"/>
      <c r="AK63" s="302"/>
      <c r="AL63" s="302"/>
      <c r="AM63" s="302"/>
      <c r="AN63" s="302"/>
      <c r="AO63" s="302"/>
      <c r="AP63" s="302"/>
      <c r="AQ63" s="302"/>
      <c r="AR63" s="302"/>
      <c r="AS63" s="302"/>
      <c r="AT63" s="302"/>
      <c r="AU63" s="302"/>
      <c r="AV63" s="302"/>
      <c r="AW63" s="302"/>
      <c r="AX63" s="302"/>
      <c r="AY63" s="302"/>
      <c r="AZ63" s="302"/>
      <c r="BA63" s="302"/>
      <c r="BB63" s="302"/>
      <c r="BC63" s="302"/>
      <c r="BD63" s="302"/>
      <c r="BE63" s="302"/>
      <c r="BF63" s="302"/>
      <c r="BG63" s="302"/>
      <c r="BH63" s="302"/>
      <c r="BI63" s="302"/>
      <c r="BJ63" s="302"/>
      <c r="BK63" s="302"/>
      <c r="BL63" s="302"/>
      <c r="BM63" s="302"/>
      <c r="BN63" s="302"/>
      <c r="BO63" s="302"/>
      <c r="BP63" s="302"/>
      <c r="BQ63" s="302"/>
      <c r="BR63" s="302"/>
      <c r="BS63" s="302"/>
      <c r="BT63" s="302"/>
      <c r="BU63" s="302"/>
      <c r="BV63" s="302"/>
      <c r="BW63" s="302"/>
      <c r="BX63" s="302"/>
      <c r="BY63" s="302"/>
      <c r="BZ63" s="302"/>
      <c r="CA63" s="302"/>
      <c r="CB63" s="302"/>
      <c r="CC63" s="302"/>
      <c r="CD63" s="302"/>
      <c r="CE63" s="302"/>
      <c r="CF63" s="302"/>
      <c r="CG63" s="302"/>
      <c r="CH63" s="302"/>
      <c r="CI63" s="302"/>
      <c r="CJ63" s="302"/>
      <c r="CK63" s="302"/>
      <c r="CL63" s="302"/>
      <c r="CM63" s="302"/>
      <c r="CN63" s="302"/>
      <c r="CO63" s="302"/>
      <c r="CP63" s="302"/>
      <c r="CQ63" s="302"/>
      <c r="CR63" s="302"/>
      <c r="CS63" s="302"/>
      <c r="CT63" s="302"/>
      <c r="CU63" s="302"/>
    </row>
    <row r="64" spans="1:99" s="5" customFormat="1" ht="18" customHeight="1">
      <c r="A64" s="334" t="s">
        <v>3</v>
      </c>
      <c r="B64" s="361" t="s">
        <v>456</v>
      </c>
      <c r="C64" s="482" t="s">
        <v>454</v>
      </c>
      <c r="D64" s="482"/>
      <c r="E64" s="482"/>
      <c r="F64" s="482"/>
      <c r="G64" s="482"/>
      <c r="H64" s="483"/>
    </row>
    <row r="65" spans="1:9" s="5" customFormat="1" ht="23.25" customHeight="1">
      <c r="A65" s="340" t="s">
        <v>44</v>
      </c>
      <c r="B65" s="409" t="s">
        <v>457</v>
      </c>
      <c r="C65" s="288" t="s">
        <v>502</v>
      </c>
      <c r="D65" s="287" t="s">
        <v>327</v>
      </c>
      <c r="E65" s="405" t="s">
        <v>3</v>
      </c>
      <c r="F65" s="405">
        <v>570</v>
      </c>
      <c r="G65" s="407"/>
      <c r="H65" s="432"/>
    </row>
    <row r="66" spans="1:9" s="5" customFormat="1" ht="48" hidden="1" customHeight="1">
      <c r="A66" s="390"/>
      <c r="B66" s="413"/>
      <c r="C66" s="292" t="s">
        <v>536</v>
      </c>
      <c r="D66" s="404" t="s">
        <v>328</v>
      </c>
      <c r="E66" s="404">
        <v>430</v>
      </c>
      <c r="F66" s="421" t="s">
        <v>3</v>
      </c>
      <c r="G66" s="404" t="s">
        <v>3</v>
      </c>
      <c r="H66" s="404" t="s">
        <v>3</v>
      </c>
    </row>
    <row r="67" spans="1:9" s="5" customFormat="1" ht="17.25" customHeight="1">
      <c r="A67" s="472" t="s">
        <v>359</v>
      </c>
      <c r="B67" s="473"/>
      <c r="C67" s="473"/>
      <c r="D67" s="473"/>
      <c r="E67" s="473"/>
      <c r="F67" s="473"/>
      <c r="G67" s="473"/>
      <c r="H67" s="433"/>
    </row>
    <row r="68" spans="1:9" s="5" customFormat="1" ht="35.25" customHeight="1">
      <c r="A68" s="319" t="s">
        <v>370</v>
      </c>
      <c r="B68" s="295" t="s">
        <v>397</v>
      </c>
      <c r="C68" s="484" t="s">
        <v>398</v>
      </c>
      <c r="D68" s="484"/>
      <c r="E68" s="484"/>
      <c r="F68" s="484"/>
      <c r="G68" s="484"/>
      <c r="H68" s="485"/>
    </row>
    <row r="69" spans="1:9" s="5" customFormat="1" ht="21.75" customHeight="1">
      <c r="A69" s="334" t="s">
        <v>3</v>
      </c>
      <c r="B69" s="266" t="s">
        <v>399</v>
      </c>
      <c r="C69" s="482" t="s">
        <v>400</v>
      </c>
      <c r="D69" s="482"/>
      <c r="E69" s="482"/>
      <c r="F69" s="482"/>
      <c r="G69" s="482"/>
      <c r="H69" s="483"/>
    </row>
    <row r="70" spans="1:9" s="5" customFormat="1" ht="25.5" customHeight="1">
      <c r="A70" s="340" t="s">
        <v>369</v>
      </c>
      <c r="B70" s="285" t="s">
        <v>401</v>
      </c>
      <c r="C70" s="286" t="s">
        <v>402</v>
      </c>
      <c r="D70" s="287" t="s">
        <v>327</v>
      </c>
      <c r="E70" s="405" t="s">
        <v>3</v>
      </c>
      <c r="F70" s="405">
        <v>160</v>
      </c>
      <c r="G70" s="407"/>
      <c r="H70" s="432"/>
    </row>
    <row r="71" spans="1:9" s="5" customFormat="1" ht="42.75" hidden="1" customHeight="1">
      <c r="A71" s="344"/>
      <c r="B71" s="371"/>
      <c r="C71" s="292" t="s">
        <v>537</v>
      </c>
      <c r="D71" s="404" t="s">
        <v>328</v>
      </c>
      <c r="E71" s="404">
        <v>45</v>
      </c>
      <c r="F71" s="421" t="s">
        <v>3</v>
      </c>
      <c r="G71" s="404" t="s">
        <v>3</v>
      </c>
      <c r="H71" s="404" t="s">
        <v>3</v>
      </c>
    </row>
    <row r="72" spans="1:9" s="5" customFormat="1" ht="21.75" customHeight="1">
      <c r="A72" s="334" t="s">
        <v>3</v>
      </c>
      <c r="B72" s="266" t="s">
        <v>403</v>
      </c>
      <c r="C72" s="482" t="s">
        <v>404</v>
      </c>
      <c r="D72" s="482"/>
      <c r="E72" s="482"/>
      <c r="F72" s="482"/>
      <c r="G72" s="482"/>
      <c r="H72" s="483"/>
    </row>
    <row r="73" spans="1:9" s="5" customFormat="1" ht="20.25" customHeight="1">
      <c r="A73" s="340" t="s">
        <v>566</v>
      </c>
      <c r="B73" s="285" t="s">
        <v>405</v>
      </c>
      <c r="C73" s="286" t="s">
        <v>406</v>
      </c>
      <c r="D73" s="287" t="s">
        <v>42</v>
      </c>
      <c r="E73" s="405" t="s">
        <v>3</v>
      </c>
      <c r="F73" s="405">
        <v>6</v>
      </c>
      <c r="G73" s="406"/>
      <c r="H73" s="432"/>
    </row>
    <row r="74" spans="1:9" s="5" customFormat="1" ht="42" hidden="1" customHeight="1">
      <c r="A74" s="344"/>
      <c r="B74" s="371"/>
      <c r="C74" s="292" t="s">
        <v>538</v>
      </c>
      <c r="D74" s="293" t="s">
        <v>42</v>
      </c>
      <c r="E74" s="404">
        <v>4</v>
      </c>
      <c r="F74" s="404" t="s">
        <v>3</v>
      </c>
      <c r="G74" s="404"/>
      <c r="H74" s="404"/>
    </row>
    <row r="75" spans="1:9" s="5" customFormat="1" ht="20.25" customHeight="1">
      <c r="A75" s="340" t="s">
        <v>567</v>
      </c>
      <c r="B75" s="285" t="s">
        <v>407</v>
      </c>
      <c r="C75" s="286" t="s">
        <v>503</v>
      </c>
      <c r="D75" s="287" t="s">
        <v>42</v>
      </c>
      <c r="E75" s="405" t="s">
        <v>3</v>
      </c>
      <c r="F75" s="405">
        <v>6</v>
      </c>
      <c r="G75" s="406"/>
      <c r="H75" s="432"/>
    </row>
    <row r="76" spans="1:9" s="5" customFormat="1" ht="46.5" hidden="1" customHeight="1">
      <c r="A76" s="340"/>
      <c r="B76" s="285"/>
      <c r="C76" s="292" t="s">
        <v>539</v>
      </c>
      <c r="D76" s="293" t="s">
        <v>42</v>
      </c>
      <c r="E76" s="404">
        <v>4</v>
      </c>
      <c r="F76" s="404" t="s">
        <v>3</v>
      </c>
      <c r="G76" s="404"/>
      <c r="H76" s="404"/>
    </row>
    <row r="77" spans="1:9" s="5" customFormat="1" ht="43.5" customHeight="1">
      <c r="A77" s="340" t="s">
        <v>568</v>
      </c>
      <c r="B77" s="285" t="s">
        <v>514</v>
      </c>
      <c r="C77" s="440" t="s">
        <v>516</v>
      </c>
      <c r="D77" s="287" t="s">
        <v>515</v>
      </c>
      <c r="E77" s="288"/>
      <c r="F77" s="405">
        <v>1</v>
      </c>
      <c r="G77" s="406"/>
      <c r="H77" s="432"/>
    </row>
    <row r="78" spans="1:9" s="5" customFormat="1" ht="66" hidden="1" customHeight="1">
      <c r="A78" s="340"/>
      <c r="B78" s="285"/>
      <c r="C78" s="455" t="s">
        <v>540</v>
      </c>
      <c r="D78" s="293" t="s">
        <v>515</v>
      </c>
      <c r="E78" s="404">
        <v>4</v>
      </c>
      <c r="F78" s="404" t="s">
        <v>3</v>
      </c>
      <c r="G78" s="404" t="s">
        <v>3</v>
      </c>
      <c r="H78" s="404" t="s">
        <v>3</v>
      </c>
    </row>
    <row r="79" spans="1:9" s="5" customFormat="1" ht="35.25" customHeight="1">
      <c r="A79" s="472" t="s">
        <v>371</v>
      </c>
      <c r="B79" s="473"/>
      <c r="C79" s="473"/>
      <c r="D79" s="473"/>
      <c r="E79" s="473"/>
      <c r="F79" s="473"/>
      <c r="G79" s="473"/>
      <c r="H79" s="433"/>
    </row>
    <row r="80" spans="1:9" s="5" customFormat="1" ht="35.25" customHeight="1">
      <c r="A80" s="319" t="s">
        <v>389</v>
      </c>
      <c r="B80" s="295" t="s">
        <v>366</v>
      </c>
      <c r="C80" s="484" t="s">
        <v>367</v>
      </c>
      <c r="D80" s="484"/>
      <c r="E80" s="484"/>
      <c r="F80" s="484"/>
      <c r="G80" s="484"/>
      <c r="H80" s="485"/>
      <c r="I80" s="467"/>
    </row>
    <row r="81" spans="1:9" s="5" customFormat="1" ht="17.25" customHeight="1">
      <c r="A81" s="334" t="s">
        <v>3</v>
      </c>
      <c r="B81" s="361" t="s">
        <v>464</v>
      </c>
      <c r="C81" s="482" t="s">
        <v>410</v>
      </c>
      <c r="D81" s="482"/>
      <c r="E81" s="482"/>
      <c r="F81" s="482"/>
      <c r="G81" s="482"/>
      <c r="H81" s="483"/>
      <c r="I81" s="468"/>
    </row>
    <row r="82" spans="1:9" s="298" customFormat="1" ht="29.25" customHeight="1">
      <c r="A82" s="340" t="s">
        <v>388</v>
      </c>
      <c r="B82" s="368" t="s">
        <v>468</v>
      </c>
      <c r="C82" s="369" t="s">
        <v>579</v>
      </c>
      <c r="D82" s="287" t="s">
        <v>45</v>
      </c>
      <c r="E82" s="405" t="s">
        <v>3</v>
      </c>
      <c r="F82" s="405">
        <f>240*2</f>
        <v>480</v>
      </c>
      <c r="G82" s="423"/>
      <c r="H82" s="432"/>
      <c r="I82" s="309"/>
    </row>
    <row r="83" spans="1:9" s="298" customFormat="1" ht="56.25" hidden="1" customHeight="1">
      <c r="A83" s="340" t="s">
        <v>476</v>
      </c>
      <c r="B83" s="371"/>
      <c r="C83" s="292" t="s">
        <v>541</v>
      </c>
      <c r="D83" s="293" t="s">
        <v>45</v>
      </c>
      <c r="E83" s="365">
        <v>22</v>
      </c>
      <c r="F83" s="404" t="s">
        <v>3</v>
      </c>
      <c r="G83" s="404"/>
      <c r="H83" s="404"/>
      <c r="I83" s="310"/>
    </row>
    <row r="84" spans="1:9" s="298" customFormat="1" ht="29.25" customHeight="1">
      <c r="A84" s="340" t="s">
        <v>413</v>
      </c>
      <c r="B84" s="430" t="s">
        <v>512</v>
      </c>
      <c r="C84" s="288" t="s">
        <v>559</v>
      </c>
      <c r="D84" s="429" t="s">
        <v>45</v>
      </c>
      <c r="E84" s="288"/>
      <c r="F84" s="405">
        <v>1045</v>
      </c>
      <c r="G84" s="423"/>
      <c r="H84" s="432"/>
    </row>
    <row r="85" spans="1:9" s="298" customFormat="1" ht="47.25" hidden="1" customHeight="1">
      <c r="A85" s="340"/>
      <c r="B85" s="430"/>
      <c r="C85" s="456" t="s">
        <v>542</v>
      </c>
      <c r="D85" s="293" t="s">
        <v>45</v>
      </c>
      <c r="E85" s="365">
        <v>22</v>
      </c>
      <c r="F85" s="404" t="s">
        <v>3</v>
      </c>
      <c r="G85" s="404"/>
      <c r="H85" s="404"/>
    </row>
    <row r="86" spans="1:9" s="298" customFormat="1" ht="47.25" customHeight="1">
      <c r="A86" s="340" t="s">
        <v>414</v>
      </c>
      <c r="B86" s="430" t="s">
        <v>513</v>
      </c>
      <c r="C86" s="288" t="s">
        <v>577</v>
      </c>
      <c r="D86" s="429" t="s">
        <v>327</v>
      </c>
      <c r="E86" s="288"/>
      <c r="F86" s="405">
        <f>480*0.2</f>
        <v>96</v>
      </c>
      <c r="G86" s="405"/>
      <c r="H86" s="432"/>
    </row>
    <row r="87" spans="1:9" s="298" customFormat="1" ht="47.25" hidden="1" customHeight="1">
      <c r="A87" s="340"/>
      <c r="B87" s="430"/>
      <c r="C87" s="456" t="s">
        <v>543</v>
      </c>
      <c r="D87" s="404" t="s">
        <v>328</v>
      </c>
      <c r="E87" s="365">
        <v>22</v>
      </c>
      <c r="F87" s="404" t="s">
        <v>3</v>
      </c>
      <c r="G87" s="404" t="s">
        <v>3</v>
      </c>
      <c r="H87" s="404" t="s">
        <v>3</v>
      </c>
    </row>
    <row r="88" spans="1:9" s="298" customFormat="1" ht="17.25" customHeight="1">
      <c r="A88" s="472" t="s">
        <v>390</v>
      </c>
      <c r="B88" s="473"/>
      <c r="C88" s="473"/>
      <c r="D88" s="473"/>
      <c r="E88" s="473"/>
      <c r="F88" s="473"/>
      <c r="G88" s="473"/>
      <c r="H88" s="433"/>
    </row>
    <row r="89" spans="1:9" s="298" customFormat="1" ht="22.5" customHeight="1">
      <c r="A89" s="486" t="s">
        <v>569</v>
      </c>
      <c r="B89" s="487"/>
      <c r="C89" s="487"/>
      <c r="D89" s="487"/>
      <c r="E89" s="487"/>
      <c r="F89" s="487"/>
      <c r="G89" s="487"/>
      <c r="H89" s="458"/>
    </row>
    <row r="90" spans="1:9" ht="29.25" customHeight="1">
      <c r="A90" s="488" t="s">
        <v>570</v>
      </c>
      <c r="B90" s="489"/>
      <c r="C90" s="489"/>
      <c r="D90" s="489"/>
      <c r="E90" s="489"/>
      <c r="F90" s="489"/>
      <c r="G90" s="490"/>
      <c r="H90" s="459"/>
    </row>
    <row r="91" spans="1:9" ht="27.75" customHeight="1">
      <c r="A91" s="488" t="s">
        <v>361</v>
      </c>
      <c r="B91" s="489"/>
      <c r="C91" s="489"/>
      <c r="D91" s="489"/>
      <c r="E91" s="489"/>
      <c r="F91" s="489"/>
      <c r="G91" s="490"/>
      <c r="H91" s="460"/>
    </row>
    <row r="92" spans="1:9" ht="31.5" customHeight="1" thickBot="1">
      <c r="A92" s="491" t="s">
        <v>362</v>
      </c>
      <c r="B92" s="492"/>
      <c r="C92" s="492"/>
      <c r="D92" s="492"/>
      <c r="E92" s="492"/>
      <c r="F92" s="492"/>
      <c r="G92" s="493"/>
      <c r="H92" s="460"/>
    </row>
  </sheetData>
  <mergeCells count="36">
    <mergeCell ref="A88:G88"/>
    <mergeCell ref="A89:G89"/>
    <mergeCell ref="A90:G90"/>
    <mergeCell ref="A91:G91"/>
    <mergeCell ref="A92:G92"/>
    <mergeCell ref="C81:H81"/>
    <mergeCell ref="C54:H54"/>
    <mergeCell ref="C57:H57"/>
    <mergeCell ref="A62:G62"/>
    <mergeCell ref="C63:H63"/>
    <mergeCell ref="C64:H64"/>
    <mergeCell ref="A67:G67"/>
    <mergeCell ref="C68:H68"/>
    <mergeCell ref="C69:H69"/>
    <mergeCell ref="C72:H72"/>
    <mergeCell ref="A79:G79"/>
    <mergeCell ref="C80:H80"/>
    <mergeCell ref="C48:H48"/>
    <mergeCell ref="C18:H18"/>
    <mergeCell ref="C19:H19"/>
    <mergeCell ref="C22:H22"/>
    <mergeCell ref="A25:G25"/>
    <mergeCell ref="C26:H26"/>
    <mergeCell ref="C27:H27"/>
    <mergeCell ref="A33:G33"/>
    <mergeCell ref="C34:H34"/>
    <mergeCell ref="C37:H37"/>
    <mergeCell ref="C40:H40"/>
    <mergeCell ref="A47:G47"/>
    <mergeCell ref="C35:H35"/>
    <mergeCell ref="A17:G17"/>
    <mergeCell ref="A1:H1"/>
    <mergeCell ref="A2:H2"/>
    <mergeCell ref="C4:H4"/>
    <mergeCell ref="C5:H5"/>
    <mergeCell ref="C8:H8"/>
  </mergeCells>
  <pageMargins left="0.82677165354330717" right="0.23622047244094491" top="0.74803149606299213" bottom="0.35433070866141736" header="0.31496062992125984" footer="0"/>
  <pageSetup paperSize="9" scale="60" fitToHeight="2" orientation="portrait" r:id="rId1"/>
  <rowBreaks count="2" manualBreakCount="2">
    <brk id="33" max="7" man="1"/>
    <brk id="3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MJ45"/>
  <sheetViews>
    <sheetView workbookViewId="0"/>
    <sheetView workbookViewId="1"/>
  </sheetViews>
  <sheetFormatPr defaultColWidth="9.140625" defaultRowHeight="15"/>
  <cols>
    <col min="1" max="1" width="5.5703125" style="17" customWidth="1"/>
    <col min="2" max="2" width="43" style="17" customWidth="1"/>
    <col min="3" max="3" width="10.7109375" style="17" customWidth="1"/>
    <col min="4" max="4" width="12.42578125" style="17" customWidth="1"/>
    <col min="5" max="5" width="12.28515625" style="17" customWidth="1"/>
    <col min="6" max="6" width="22.85546875" style="17" customWidth="1"/>
    <col min="7" max="7" width="13" style="17" customWidth="1"/>
    <col min="8" max="8" width="11.85546875" style="17" customWidth="1"/>
    <col min="9" max="9" width="12.7109375" style="17" customWidth="1"/>
    <col min="10" max="10" width="10.85546875" style="17" customWidth="1"/>
    <col min="11" max="11" width="7.28515625" style="17" customWidth="1"/>
    <col min="12" max="12" width="7.140625" style="17" customWidth="1"/>
    <col min="13" max="13" width="14.85546875" style="17" customWidth="1"/>
    <col min="14" max="14" width="14.140625" style="17" customWidth="1"/>
    <col min="15" max="15" width="13.7109375" style="18" customWidth="1"/>
    <col min="16" max="16" width="13.5703125" style="18" customWidth="1"/>
    <col min="17" max="17" width="16.5703125" style="17" customWidth="1"/>
    <col min="18" max="18" width="14.85546875" style="17" customWidth="1"/>
    <col min="19" max="19" width="27.5703125" style="17" customWidth="1"/>
    <col min="20" max="1024" width="9.140625" style="17"/>
  </cols>
  <sheetData>
    <row r="2" spans="1:17" ht="15.75">
      <c r="A2" s="107" t="s">
        <v>178</v>
      </c>
      <c r="B2" s="108"/>
      <c r="C2" s="108"/>
      <c r="D2" s="108"/>
      <c r="E2" s="109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>
      <c r="A3" s="110"/>
      <c r="E3" s="111"/>
    </row>
    <row r="4" spans="1:17">
      <c r="A4" s="74" t="s">
        <v>2</v>
      </c>
      <c r="B4" s="75" t="s">
        <v>156</v>
      </c>
      <c r="C4" s="75" t="s">
        <v>76</v>
      </c>
      <c r="D4" s="22" t="s">
        <v>157</v>
      </c>
      <c r="E4" s="23" t="s">
        <v>78</v>
      </c>
    </row>
    <row r="5" spans="1:17" ht="15" hidden="1" customHeight="1">
      <c r="A5" s="534" t="s">
        <v>179</v>
      </c>
      <c r="B5" s="534"/>
      <c r="C5" s="534"/>
      <c r="D5" s="534"/>
      <c r="E5" s="534"/>
    </row>
    <row r="6" spans="1:17" ht="45" hidden="1">
      <c r="A6" s="28" t="s">
        <v>6</v>
      </c>
      <c r="B6" s="29" t="s">
        <v>180</v>
      </c>
      <c r="C6" s="30" t="s">
        <v>81</v>
      </c>
      <c r="D6" s="30" t="s">
        <v>181</v>
      </c>
      <c r="E6" s="84">
        <v>0</v>
      </c>
      <c r="F6" s="85"/>
    </row>
    <row r="7" spans="1:17" ht="15" hidden="1" customHeight="1">
      <c r="A7" s="534" t="s">
        <v>182</v>
      </c>
      <c r="B7" s="534"/>
      <c r="C7" s="534"/>
      <c r="D7" s="534"/>
      <c r="E7" s="534"/>
      <c r="F7" s="85"/>
    </row>
    <row r="8" spans="1:17" ht="30" hidden="1">
      <c r="A8" s="28" t="s">
        <v>6</v>
      </c>
      <c r="B8" s="91" t="s">
        <v>183</v>
      </c>
      <c r="C8" s="112" t="s">
        <v>81</v>
      </c>
      <c r="D8" s="112" t="s">
        <v>184</v>
      </c>
      <c r="E8" s="113">
        <v>0</v>
      </c>
    </row>
    <row r="9" spans="1:17" ht="15" hidden="1" customHeight="1">
      <c r="A9" s="534" t="s">
        <v>185</v>
      </c>
      <c r="B9" s="534"/>
      <c r="C9" s="534"/>
      <c r="D9" s="534"/>
      <c r="E9" s="534"/>
    </row>
    <row r="10" spans="1:17" ht="30" hidden="1">
      <c r="A10" s="28" t="s">
        <v>6</v>
      </c>
      <c r="B10" s="91" t="s">
        <v>186</v>
      </c>
      <c r="C10" s="112" t="s">
        <v>81</v>
      </c>
      <c r="D10" s="112" t="s">
        <v>187</v>
      </c>
      <c r="E10" s="113">
        <v>0</v>
      </c>
    </row>
    <row r="11" spans="1:17" ht="15" customHeight="1">
      <c r="A11" s="537" t="s">
        <v>188</v>
      </c>
      <c r="B11" s="537"/>
      <c r="C11" s="537"/>
      <c r="D11" s="537"/>
      <c r="E11" s="537"/>
    </row>
    <row r="12" spans="1:17" ht="45">
      <c r="A12" s="61" t="s">
        <v>6</v>
      </c>
      <c r="B12" s="68" t="s">
        <v>189</v>
      </c>
      <c r="C12" s="69" t="s">
        <v>81</v>
      </c>
      <c r="D12" s="69" t="s">
        <v>3</v>
      </c>
      <c r="E12" s="114" t="e">
        <f>1184+#REF!</f>
        <v>#REF!</v>
      </c>
    </row>
    <row r="13" spans="1:17" ht="15" customHeight="1">
      <c r="A13" s="537" t="s">
        <v>190</v>
      </c>
      <c r="B13" s="537"/>
      <c r="C13" s="537"/>
      <c r="D13" s="537"/>
      <c r="E13" s="537"/>
    </row>
    <row r="14" spans="1:17" ht="45">
      <c r="A14" s="61" t="s">
        <v>6</v>
      </c>
      <c r="B14" s="68" t="s">
        <v>191</v>
      </c>
      <c r="C14" s="69" t="s">
        <v>81</v>
      </c>
      <c r="D14" s="69" t="s">
        <v>3</v>
      </c>
      <c r="E14" s="114" t="e">
        <f>1220+#REF!</f>
        <v>#REF!</v>
      </c>
    </row>
    <row r="15" spans="1:17" ht="15" customHeight="1">
      <c r="A15" s="537" t="s">
        <v>192</v>
      </c>
      <c r="B15" s="537"/>
      <c r="C15" s="537"/>
      <c r="D15" s="537"/>
      <c r="E15" s="537"/>
    </row>
    <row r="16" spans="1:17" ht="60">
      <c r="A16" s="61" t="s">
        <v>6</v>
      </c>
      <c r="B16" s="68" t="s">
        <v>193</v>
      </c>
      <c r="C16" s="69" t="s">
        <v>81</v>
      </c>
      <c r="D16" s="69" t="s">
        <v>3</v>
      </c>
      <c r="E16" s="114" t="e">
        <f>1278+#REF!</f>
        <v>#REF!</v>
      </c>
    </row>
    <row r="17" spans="1:17" ht="13.9" customHeight="1">
      <c r="A17" s="537" t="s">
        <v>194</v>
      </c>
      <c r="B17" s="537"/>
      <c r="C17" s="537"/>
      <c r="D17" s="537"/>
      <c r="E17" s="537"/>
    </row>
    <row r="18" spans="1:17" ht="69" customHeight="1">
      <c r="A18" s="61" t="s">
        <v>6</v>
      </c>
      <c r="B18" s="68" t="s">
        <v>195</v>
      </c>
      <c r="C18" s="69" t="s">
        <v>81</v>
      </c>
      <c r="D18" s="69" t="s">
        <v>3</v>
      </c>
      <c r="E18" s="114" t="e">
        <f>1410+#REF!</f>
        <v>#REF!</v>
      </c>
    </row>
    <row r="19" spans="1:17" ht="15" customHeight="1">
      <c r="A19" s="534" t="s">
        <v>196</v>
      </c>
      <c r="B19" s="534"/>
      <c r="C19" s="534"/>
      <c r="D19" s="534"/>
      <c r="E19" s="534"/>
    </row>
    <row r="20" spans="1:17" ht="46.5" customHeight="1">
      <c r="A20" s="61" t="s">
        <v>6</v>
      </c>
      <c r="B20" s="68" t="s">
        <v>197</v>
      </c>
      <c r="C20" s="69" t="s">
        <v>81</v>
      </c>
      <c r="D20" s="69" t="s">
        <v>3</v>
      </c>
      <c r="E20" s="114">
        <f>(283+287)*0.75</f>
        <v>427.5</v>
      </c>
    </row>
    <row r="21" spans="1:17">
      <c r="A21" s="110"/>
      <c r="E21" s="111"/>
    </row>
    <row r="22" spans="1:17">
      <c r="A22" s="110"/>
      <c r="E22" s="111"/>
    </row>
    <row r="23" spans="1:17" ht="15.75">
      <c r="A23" s="115" t="s">
        <v>198</v>
      </c>
      <c r="B23" s="83"/>
      <c r="C23" s="83"/>
      <c r="D23" s="83"/>
      <c r="E23" s="116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</row>
    <row r="24" spans="1:17">
      <c r="A24" s="110"/>
      <c r="E24" s="111"/>
    </row>
    <row r="25" spans="1:17">
      <c r="A25" s="74" t="s">
        <v>2</v>
      </c>
      <c r="B25" s="75" t="s">
        <v>156</v>
      </c>
      <c r="C25" s="75" t="s">
        <v>76</v>
      </c>
      <c r="D25" s="22" t="s">
        <v>157</v>
      </c>
      <c r="E25" s="23" t="s">
        <v>78</v>
      </c>
    </row>
    <row r="26" spans="1:17" ht="15" customHeight="1">
      <c r="A26" s="534" t="s">
        <v>199</v>
      </c>
      <c r="B26" s="534"/>
      <c r="C26" s="534"/>
      <c r="D26" s="534"/>
      <c r="E26" s="534"/>
    </row>
    <row r="27" spans="1:17" ht="30">
      <c r="A27" s="28" t="s">
        <v>6</v>
      </c>
      <c r="B27" s="29" t="s">
        <v>200</v>
      </c>
      <c r="C27" s="30" t="s">
        <v>140</v>
      </c>
      <c r="D27" s="30" t="s">
        <v>201</v>
      </c>
      <c r="E27" s="84">
        <f>100</f>
        <v>100</v>
      </c>
      <c r="F27" s="85"/>
    </row>
    <row r="28" spans="1:17" ht="30">
      <c r="A28" s="61" t="s">
        <v>10</v>
      </c>
      <c r="B28" s="68" t="s">
        <v>202</v>
      </c>
      <c r="C28" s="69" t="s">
        <v>140</v>
      </c>
      <c r="D28" s="69" t="s">
        <v>203</v>
      </c>
      <c r="E28" s="114">
        <f>44.5</f>
        <v>44.5</v>
      </c>
      <c r="F28" s="85"/>
    </row>
    <row r="29" spans="1:17" hidden="1">
      <c r="A29" s="540"/>
      <c r="B29" s="540"/>
      <c r="C29" s="540"/>
      <c r="D29" s="540"/>
      <c r="E29" s="540"/>
      <c r="F29" s="85"/>
    </row>
    <row r="30" spans="1:17" hidden="1">
      <c r="A30" s="28"/>
      <c r="B30" s="91"/>
      <c r="C30" s="112"/>
      <c r="D30" s="112"/>
      <c r="E30" s="113"/>
    </row>
    <row r="31" spans="1:17" hidden="1">
      <c r="A31" s="534"/>
      <c r="B31" s="534"/>
      <c r="C31" s="534"/>
      <c r="D31" s="534"/>
      <c r="E31" s="534"/>
    </row>
    <row r="32" spans="1:17" hidden="1">
      <c r="A32" s="28"/>
      <c r="B32" s="91"/>
      <c r="C32" s="112"/>
      <c r="D32" s="112"/>
      <c r="E32" s="113"/>
    </row>
    <row r="33" spans="1:17" hidden="1">
      <c r="A33" s="534"/>
      <c r="B33" s="534"/>
      <c r="C33" s="534"/>
      <c r="D33" s="534"/>
      <c r="E33" s="534"/>
    </row>
    <row r="34" spans="1:17" hidden="1">
      <c r="A34" s="61"/>
      <c r="B34" s="68"/>
      <c r="C34" s="69"/>
      <c r="D34" s="69"/>
      <c r="E34" s="114"/>
    </row>
    <row r="35" spans="1:17" ht="15" customHeight="1">
      <c r="A35" s="537" t="s">
        <v>204</v>
      </c>
      <c r="B35" s="537"/>
      <c r="C35" s="537"/>
      <c r="D35" s="537"/>
      <c r="E35" s="537"/>
    </row>
    <row r="36" spans="1:17" ht="15.75">
      <c r="A36" s="28" t="s">
        <v>6</v>
      </c>
      <c r="B36" s="29" t="s">
        <v>205</v>
      </c>
      <c r="C36" s="30" t="s">
        <v>140</v>
      </c>
      <c r="D36" s="30" t="s">
        <v>206</v>
      </c>
      <c r="E36" s="84">
        <f>18</f>
        <v>18</v>
      </c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</row>
    <row r="37" spans="1:17">
      <c r="A37" s="61" t="s">
        <v>10</v>
      </c>
      <c r="B37" s="68" t="s">
        <v>207</v>
      </c>
      <c r="C37" s="69" t="s">
        <v>140</v>
      </c>
      <c r="D37" s="69" t="s">
        <v>208</v>
      </c>
      <c r="E37" s="114">
        <f>16</f>
        <v>16</v>
      </c>
    </row>
    <row r="38" spans="1:17" hidden="1">
      <c r="A38" s="74"/>
      <c r="B38" s="75"/>
      <c r="C38" s="75"/>
      <c r="D38" s="22"/>
      <c r="E38" s="23"/>
    </row>
    <row r="39" spans="1:17" hidden="1">
      <c r="A39" s="534"/>
      <c r="B39" s="534"/>
      <c r="C39" s="534"/>
      <c r="D39" s="534"/>
      <c r="E39" s="534"/>
    </row>
    <row r="40" spans="1:17" hidden="1">
      <c r="A40" s="534"/>
      <c r="B40" s="534"/>
      <c r="C40" s="534"/>
      <c r="D40" s="534"/>
      <c r="E40" s="534"/>
    </row>
    <row r="41" spans="1:17" hidden="1">
      <c r="A41" s="544"/>
      <c r="B41" s="545"/>
      <c r="C41" s="546"/>
      <c r="D41" s="547"/>
      <c r="E41" s="117"/>
    </row>
    <row r="42" spans="1:17" hidden="1">
      <c r="A42" s="544"/>
      <c r="B42" s="545"/>
      <c r="C42" s="546"/>
      <c r="D42" s="547"/>
      <c r="E42" s="118"/>
      <c r="F42" s="17" t="s">
        <v>83</v>
      </c>
    </row>
    <row r="43" spans="1:17" hidden="1">
      <c r="A43" s="534"/>
      <c r="B43" s="534"/>
      <c r="C43" s="534"/>
      <c r="D43" s="534"/>
      <c r="E43" s="534"/>
    </row>
    <row r="44" spans="1:17" hidden="1">
      <c r="A44" s="541"/>
      <c r="B44" s="542"/>
      <c r="C44" s="543"/>
      <c r="D44" s="543"/>
      <c r="E44" s="119"/>
    </row>
    <row r="45" spans="1:17" hidden="1">
      <c r="A45" s="541"/>
      <c r="B45" s="542"/>
      <c r="C45" s="543"/>
      <c r="D45" s="543"/>
      <c r="E45" s="120"/>
      <c r="F45" s="17" t="s">
        <v>83</v>
      </c>
    </row>
  </sheetData>
  <mergeCells count="24">
    <mergeCell ref="A44:A45"/>
    <mergeCell ref="B44:B45"/>
    <mergeCell ref="C44:C45"/>
    <mergeCell ref="D44:D45"/>
    <mergeCell ref="A41:A42"/>
    <mergeCell ref="B41:B42"/>
    <mergeCell ref="C41:C42"/>
    <mergeCell ref="D41:D42"/>
    <mergeCell ref="A43:E43"/>
    <mergeCell ref="A31:E31"/>
    <mergeCell ref="A33:E33"/>
    <mergeCell ref="A35:E35"/>
    <mergeCell ref="A39:E39"/>
    <mergeCell ref="A40:E40"/>
    <mergeCell ref="A15:E15"/>
    <mergeCell ref="A17:E17"/>
    <mergeCell ref="A19:E19"/>
    <mergeCell ref="A26:E26"/>
    <mergeCell ref="A29:E29"/>
    <mergeCell ref="A5:E5"/>
    <mergeCell ref="A7:E7"/>
    <mergeCell ref="A9:E9"/>
    <mergeCell ref="A11:E11"/>
    <mergeCell ref="A13:E13"/>
  </mergeCells>
  <pageMargins left="0.82677165354330717" right="0.23622047244094491" top="0.74803149606299213" bottom="0.35433070866141736" header="0.31496062992125984" footer="0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57"/>
  <sheetViews>
    <sheetView workbookViewId="0"/>
    <sheetView workbookViewId="1"/>
  </sheetViews>
  <sheetFormatPr defaultColWidth="9.140625" defaultRowHeight="15"/>
  <cols>
    <col min="6" max="6" width="10" customWidth="1"/>
    <col min="10" max="10" width="9.42578125" customWidth="1"/>
    <col min="11" max="11" width="5.85546875" customWidth="1"/>
    <col min="13" max="13" width="9.7109375" customWidth="1"/>
    <col min="262" max="262" width="10" customWidth="1"/>
    <col min="266" max="266" width="9.42578125" customWidth="1"/>
    <col min="518" max="518" width="10" customWidth="1"/>
    <col min="522" max="522" width="9.42578125" customWidth="1"/>
    <col min="774" max="774" width="10" customWidth="1"/>
    <col min="778" max="778" width="9.42578125" customWidth="1"/>
  </cols>
  <sheetData>
    <row r="1" spans="1:18" ht="17.25">
      <c r="A1" s="121" t="s">
        <v>209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</row>
    <row r="2" spans="1:18" ht="15" customHeight="1">
      <c r="A2" s="548" t="s">
        <v>41</v>
      </c>
      <c r="B2" s="549" t="s">
        <v>59</v>
      </c>
      <c r="C2" s="549"/>
      <c r="D2" s="549"/>
      <c r="E2" s="549"/>
      <c r="F2" s="549"/>
      <c r="G2" s="549" t="s">
        <v>210</v>
      </c>
      <c r="H2" s="549"/>
      <c r="I2" s="550" t="s">
        <v>211</v>
      </c>
      <c r="J2" s="550"/>
    </row>
    <row r="3" spans="1:18" ht="15" customHeight="1">
      <c r="A3" s="548"/>
      <c r="B3" s="551" t="s">
        <v>212</v>
      </c>
      <c r="C3" s="551"/>
      <c r="D3" s="551" t="s">
        <v>213</v>
      </c>
      <c r="E3" s="551"/>
      <c r="F3" s="551" t="s">
        <v>214</v>
      </c>
      <c r="G3" s="551" t="s">
        <v>215</v>
      </c>
      <c r="H3" s="551" t="s">
        <v>216</v>
      </c>
      <c r="I3" s="552" t="s">
        <v>215</v>
      </c>
      <c r="J3" s="553" t="s">
        <v>216</v>
      </c>
    </row>
    <row r="4" spans="1:18">
      <c r="A4" s="548"/>
      <c r="B4" s="122" t="s">
        <v>217</v>
      </c>
      <c r="C4" s="122" t="s">
        <v>218</v>
      </c>
      <c r="D4" s="122" t="s">
        <v>217</v>
      </c>
      <c r="E4" s="122" t="s">
        <v>218</v>
      </c>
      <c r="F4" s="551"/>
      <c r="G4" s="551"/>
      <c r="H4" s="551"/>
      <c r="I4" s="552"/>
      <c r="J4" s="553"/>
    </row>
    <row r="5" spans="1:18" ht="17.25">
      <c r="A5" s="548"/>
      <c r="B5" s="123" t="s">
        <v>219</v>
      </c>
      <c r="C5" s="123" t="s">
        <v>219</v>
      </c>
      <c r="D5" s="123" t="s">
        <v>220</v>
      </c>
      <c r="E5" s="123" t="s">
        <v>220</v>
      </c>
      <c r="F5" s="123" t="s">
        <v>220</v>
      </c>
      <c r="G5" s="123" t="s">
        <v>221</v>
      </c>
      <c r="H5" s="123" t="s">
        <v>219</v>
      </c>
      <c r="I5" s="124" t="s">
        <v>221</v>
      </c>
      <c r="J5" s="125" t="s">
        <v>219</v>
      </c>
    </row>
    <row r="6" spans="1:18">
      <c r="A6" s="126">
        <v>707</v>
      </c>
      <c r="B6" s="127">
        <v>0.33</v>
      </c>
      <c r="C6" s="127">
        <v>3.67</v>
      </c>
      <c r="D6" s="128"/>
      <c r="E6" s="129"/>
      <c r="F6" s="129"/>
      <c r="G6" s="127">
        <v>7.08</v>
      </c>
      <c r="H6" s="129"/>
      <c r="I6" s="127">
        <v>5.0599999999999996</v>
      </c>
      <c r="J6" s="130"/>
    </row>
    <row r="7" spans="1:18">
      <c r="A7" s="131">
        <v>766</v>
      </c>
      <c r="B7" s="132">
        <v>0.1</v>
      </c>
      <c r="C7" s="132">
        <v>3.7</v>
      </c>
      <c r="D7" s="133">
        <f>ROUND((A7-A6)*((B7+B6)/2),2)</f>
        <v>12.69</v>
      </c>
      <c r="E7" s="133">
        <f>ROUND((A7-A6)*((C7+C6)/2),2)</f>
        <v>217.42</v>
      </c>
      <c r="F7" s="133">
        <f t="shared" ref="F7:F49" si="0">MIN(D7,E7)</f>
        <v>12.69</v>
      </c>
      <c r="G7" s="132">
        <v>6.92</v>
      </c>
      <c r="H7" s="133">
        <f>ROUND((A7-A6)*((G7+G6)/2),2)</f>
        <v>413</v>
      </c>
      <c r="I7" s="132">
        <v>4.8499999999999996</v>
      </c>
      <c r="J7" s="134">
        <f>ROUND((A7-A6)*((I7+I6)/2),2)</f>
        <v>292.35000000000002</v>
      </c>
    </row>
    <row r="8" spans="1:18">
      <c r="A8" s="135">
        <v>802</v>
      </c>
      <c r="B8" s="136">
        <v>0.11</v>
      </c>
      <c r="C8" s="136">
        <v>1.78</v>
      </c>
      <c r="D8" s="133">
        <f>ROUND((A8-A7)*((B8+B7)/2),2)</f>
        <v>3.78</v>
      </c>
      <c r="E8" s="133">
        <f>ROUND((A8-A7)*((C8+C7)/2),2)</f>
        <v>98.64</v>
      </c>
      <c r="F8" s="133">
        <f t="shared" si="0"/>
        <v>3.78</v>
      </c>
      <c r="G8" s="136">
        <v>5.14</v>
      </c>
      <c r="H8" s="133">
        <f>ROUND((A8-A7)*((G8+G7)/2),2)</f>
        <v>217.08</v>
      </c>
      <c r="I8" s="136">
        <v>3.04</v>
      </c>
      <c r="J8" s="134">
        <f>ROUND((A8-A7)*((I8+I7)/2),2)</f>
        <v>142.02000000000001</v>
      </c>
    </row>
    <row r="9" spans="1:18">
      <c r="A9" s="135">
        <v>831</v>
      </c>
      <c r="B9" s="136">
        <v>0.1</v>
      </c>
      <c r="C9" s="136">
        <v>1.05</v>
      </c>
      <c r="D9" s="133">
        <f>ROUND((A9-A8)*((B9+B8)/2),2)</f>
        <v>3.05</v>
      </c>
      <c r="E9" s="133">
        <f>ROUND((A9-A8)*((C9+C8)/2),2)</f>
        <v>41.04</v>
      </c>
      <c r="F9" s="133">
        <f t="shared" si="0"/>
        <v>3.05</v>
      </c>
      <c r="G9" s="136">
        <v>3.73</v>
      </c>
      <c r="H9" s="133">
        <f>ROUND((A9-A8)*((G9+G8)/2),2)</f>
        <v>128.62</v>
      </c>
      <c r="I9" s="136">
        <v>1.46</v>
      </c>
      <c r="J9" s="134">
        <f>ROUND((A9-A8)*((I9+I8)/2),2)</f>
        <v>65.25</v>
      </c>
    </row>
    <row r="10" spans="1:18">
      <c r="A10" s="135">
        <v>861.5</v>
      </c>
      <c r="B10" s="136">
        <v>8.9600000000000009</v>
      </c>
      <c r="C10" s="136">
        <v>0.7</v>
      </c>
      <c r="D10" s="133">
        <f>ROUND((A10-A9)*((B10+B9)/2),2)</f>
        <v>138.16999999999999</v>
      </c>
      <c r="E10" s="133">
        <f>ROUND((A10-A9)*((C10+C9)/2),2)</f>
        <v>26.69</v>
      </c>
      <c r="F10" s="133">
        <f t="shared" si="0"/>
        <v>26.69</v>
      </c>
      <c r="G10" s="136">
        <v>10.48</v>
      </c>
      <c r="H10" s="133">
        <f>ROUND((A10-A9)*((G10+G9)/2),2)</f>
        <v>216.7</v>
      </c>
      <c r="I10" s="136">
        <v>9.14</v>
      </c>
      <c r="J10" s="134">
        <f>ROUND((A10-A9)*((I10+I9)/2),2)</f>
        <v>161.65</v>
      </c>
    </row>
    <row r="11" spans="1:18">
      <c r="A11" s="135">
        <v>892</v>
      </c>
      <c r="B11" s="136">
        <v>5.8</v>
      </c>
      <c r="C11" s="136">
        <v>0.68</v>
      </c>
      <c r="D11" s="133">
        <f>ROUND((A11-A10)*((B11+B10)/2),2)</f>
        <v>225.09</v>
      </c>
      <c r="E11" s="133">
        <f>ROUND((A11-A10)*((C11+C10)/2),2)</f>
        <v>21.05</v>
      </c>
      <c r="F11" s="133">
        <f t="shared" si="0"/>
        <v>21.05</v>
      </c>
      <c r="G11" s="136">
        <v>9.4</v>
      </c>
      <c r="H11" s="133">
        <f>ROUND((A11-A10)*((G11+G10)/2),2)</f>
        <v>303.17</v>
      </c>
      <c r="I11" s="136">
        <v>8.3000000000000007</v>
      </c>
      <c r="J11" s="134">
        <f>ROUND((A11-A10)*((I11+I10)/2),2)</f>
        <v>265.95999999999998</v>
      </c>
    </row>
    <row r="12" spans="1:18">
      <c r="A12" s="135">
        <v>922</v>
      </c>
      <c r="B12" s="136">
        <v>1.1000000000000001</v>
      </c>
      <c r="C12" s="136">
        <v>2.54</v>
      </c>
      <c r="D12" s="133">
        <f>ROUND((A12-A10)*((B12+B10)/2),2)</f>
        <v>304.32</v>
      </c>
      <c r="E12" s="133">
        <f>ROUND((A12-A10)*((C12+C10)/2),2)</f>
        <v>98.01</v>
      </c>
      <c r="F12" s="133">
        <f t="shared" si="0"/>
        <v>98.01</v>
      </c>
      <c r="G12" s="136">
        <v>8.1199999999999992</v>
      </c>
      <c r="H12" s="133">
        <f>ROUND((A12-A10)*((G12+G10)/2),2)</f>
        <v>562.65</v>
      </c>
      <c r="I12" s="136">
        <v>6.43</v>
      </c>
      <c r="J12" s="134">
        <f>ROUND((A12-A10)*((I12+I10)/2),2)</f>
        <v>470.99</v>
      </c>
    </row>
    <row r="13" spans="1:18">
      <c r="A13" s="135">
        <v>953</v>
      </c>
      <c r="B13" s="136">
        <v>0.88</v>
      </c>
      <c r="C13" s="136">
        <v>2.4300000000000002</v>
      </c>
      <c r="D13" s="133">
        <f>ROUND((A13-A11)*((B13+B11)/2),2)</f>
        <v>203.74</v>
      </c>
      <c r="E13" s="133">
        <f>ROUND((A13-A11)*((C13+C11)/2),2)</f>
        <v>94.86</v>
      </c>
      <c r="F13" s="133">
        <f t="shared" si="0"/>
        <v>94.86</v>
      </c>
      <c r="G13" s="136">
        <v>7.43</v>
      </c>
      <c r="H13" s="133">
        <f>ROUND((A13-A11)*((G13+G11)/2),2)</f>
        <v>513.32000000000005</v>
      </c>
      <c r="I13" s="136">
        <v>5.73</v>
      </c>
      <c r="J13" s="134">
        <f>ROUND((A13-A11)*((I13+I11)/2),2)</f>
        <v>427.92</v>
      </c>
      <c r="P13" s="137"/>
      <c r="Q13" s="137"/>
    </row>
    <row r="14" spans="1:18">
      <c r="A14" s="135">
        <v>988</v>
      </c>
      <c r="B14" s="136">
        <v>0.55000000000000004</v>
      </c>
      <c r="C14" s="136">
        <v>2.19</v>
      </c>
      <c r="D14" s="133">
        <f t="shared" ref="D14:D49" si="1">ROUND((A14-A13)*((B14+B13)/2),2)</f>
        <v>25.03</v>
      </c>
      <c r="E14" s="133">
        <f t="shared" ref="E14:E49" si="2">ROUND((A14-A13)*((C14+C13)/2),2)</f>
        <v>80.849999999999994</v>
      </c>
      <c r="F14" s="133">
        <f t="shared" si="0"/>
        <v>25.03</v>
      </c>
      <c r="G14" s="136">
        <v>7.31</v>
      </c>
      <c r="H14" s="133">
        <f t="shared" ref="H14:H49" si="3">ROUND((A14-A13)*((G14+G13)/2),2)</f>
        <v>257.95</v>
      </c>
      <c r="I14" s="136">
        <v>5.59</v>
      </c>
      <c r="J14" s="134">
        <f t="shared" ref="J14:J49" si="4">ROUND((A14-A13)*((I14+I13)/2),2)</f>
        <v>198.1</v>
      </c>
    </row>
    <row r="15" spans="1:18">
      <c r="A15" s="135">
        <v>1019</v>
      </c>
      <c r="B15" s="136">
        <v>0.32</v>
      </c>
      <c r="C15" s="136">
        <v>4.1500000000000004</v>
      </c>
      <c r="D15" s="133">
        <f t="shared" si="1"/>
        <v>13.49</v>
      </c>
      <c r="E15" s="133">
        <f t="shared" si="2"/>
        <v>98.27</v>
      </c>
      <c r="F15" s="133">
        <f t="shared" si="0"/>
        <v>13.49</v>
      </c>
      <c r="G15" s="136">
        <v>7.32</v>
      </c>
      <c r="H15" s="133">
        <f t="shared" si="3"/>
        <v>226.77</v>
      </c>
      <c r="I15" s="136">
        <v>5.74</v>
      </c>
      <c r="J15" s="134">
        <f t="shared" si="4"/>
        <v>175.62</v>
      </c>
    </row>
    <row r="16" spans="1:18">
      <c r="A16" s="135">
        <v>1052</v>
      </c>
      <c r="B16" s="136">
        <v>0.8</v>
      </c>
      <c r="C16" s="136">
        <v>0.99</v>
      </c>
      <c r="D16" s="133">
        <f t="shared" si="1"/>
        <v>18.48</v>
      </c>
      <c r="E16" s="133">
        <f t="shared" si="2"/>
        <v>84.81</v>
      </c>
      <c r="F16" s="133">
        <f t="shared" si="0"/>
        <v>18.48</v>
      </c>
      <c r="G16" s="136">
        <v>6.1</v>
      </c>
      <c r="H16" s="133">
        <f t="shared" si="3"/>
        <v>221.43</v>
      </c>
      <c r="I16" s="136">
        <v>4.26</v>
      </c>
      <c r="J16" s="134">
        <f t="shared" si="4"/>
        <v>165</v>
      </c>
    </row>
    <row r="17" spans="1:14">
      <c r="A17" s="135">
        <v>1085</v>
      </c>
      <c r="B17" s="136">
        <v>0.94</v>
      </c>
      <c r="C17" s="136">
        <v>0.28999999999999998</v>
      </c>
      <c r="D17" s="133">
        <f t="shared" si="1"/>
        <v>28.71</v>
      </c>
      <c r="E17" s="133">
        <f t="shared" si="2"/>
        <v>21.12</v>
      </c>
      <c r="F17" s="133">
        <f t="shared" si="0"/>
        <v>21.12</v>
      </c>
      <c r="G17" s="136">
        <v>5.67</v>
      </c>
      <c r="H17" s="133">
        <f t="shared" si="3"/>
        <v>194.21</v>
      </c>
      <c r="I17" s="136">
        <v>3.88</v>
      </c>
      <c r="J17" s="134">
        <f t="shared" si="4"/>
        <v>134.31</v>
      </c>
      <c r="N17" s="137"/>
    </row>
    <row r="18" spans="1:14">
      <c r="A18" s="135">
        <v>1117</v>
      </c>
      <c r="B18" s="136">
        <v>0.96</v>
      </c>
      <c r="C18" s="136">
        <v>0.33</v>
      </c>
      <c r="D18" s="133">
        <f t="shared" si="1"/>
        <v>30.4</v>
      </c>
      <c r="E18" s="133">
        <f t="shared" si="2"/>
        <v>9.92</v>
      </c>
      <c r="F18" s="133">
        <f t="shared" si="0"/>
        <v>9.92</v>
      </c>
      <c r="G18" s="136">
        <v>6.77</v>
      </c>
      <c r="H18" s="133">
        <f t="shared" si="3"/>
        <v>199.04</v>
      </c>
      <c r="I18" s="136">
        <v>5.14</v>
      </c>
      <c r="J18" s="134">
        <f t="shared" si="4"/>
        <v>144.32</v>
      </c>
    </row>
    <row r="19" spans="1:14">
      <c r="A19" s="135">
        <v>1148</v>
      </c>
      <c r="B19" s="136">
        <v>0.65</v>
      </c>
      <c r="C19" s="136">
        <v>0.53</v>
      </c>
      <c r="D19" s="133">
        <f t="shared" si="1"/>
        <v>24.96</v>
      </c>
      <c r="E19" s="133">
        <f t="shared" si="2"/>
        <v>13.33</v>
      </c>
      <c r="F19" s="133">
        <f t="shared" si="0"/>
        <v>13.33</v>
      </c>
      <c r="G19" s="136">
        <v>6.98</v>
      </c>
      <c r="H19" s="133">
        <f t="shared" si="3"/>
        <v>213.13</v>
      </c>
      <c r="I19" s="136">
        <v>5.13</v>
      </c>
      <c r="J19" s="134">
        <f t="shared" si="4"/>
        <v>159.19</v>
      </c>
    </row>
    <row r="20" spans="1:14">
      <c r="A20" s="135">
        <v>1177</v>
      </c>
      <c r="B20" s="136">
        <v>0.68</v>
      </c>
      <c r="C20" s="136">
        <v>1.04</v>
      </c>
      <c r="D20" s="133">
        <f t="shared" si="1"/>
        <v>19.29</v>
      </c>
      <c r="E20" s="133">
        <f t="shared" si="2"/>
        <v>22.77</v>
      </c>
      <c r="F20" s="133">
        <f t="shared" si="0"/>
        <v>19.29</v>
      </c>
      <c r="G20" s="136">
        <v>7.75</v>
      </c>
      <c r="H20" s="133">
        <f t="shared" si="3"/>
        <v>213.59</v>
      </c>
      <c r="I20" s="136">
        <v>5.95</v>
      </c>
      <c r="J20" s="134">
        <f t="shared" si="4"/>
        <v>160.66</v>
      </c>
    </row>
    <row r="21" spans="1:14">
      <c r="A21" s="135">
        <v>1208.5</v>
      </c>
      <c r="B21" s="136">
        <v>0.63</v>
      </c>
      <c r="C21" s="136">
        <v>1.34</v>
      </c>
      <c r="D21" s="133">
        <f t="shared" si="1"/>
        <v>20.63</v>
      </c>
      <c r="E21" s="133">
        <f t="shared" si="2"/>
        <v>37.49</v>
      </c>
      <c r="F21" s="133">
        <f t="shared" si="0"/>
        <v>20.63</v>
      </c>
      <c r="G21" s="136">
        <v>6.93</v>
      </c>
      <c r="H21" s="133">
        <f t="shared" si="3"/>
        <v>231.21</v>
      </c>
      <c r="I21" s="136">
        <v>5.24</v>
      </c>
      <c r="J21" s="134">
        <f t="shared" si="4"/>
        <v>176.24</v>
      </c>
    </row>
    <row r="22" spans="1:14">
      <c r="A22" s="135">
        <v>1276</v>
      </c>
      <c r="B22" s="136">
        <v>0.61</v>
      </c>
      <c r="C22" s="136">
        <v>1.1299999999999999</v>
      </c>
      <c r="D22" s="133">
        <f t="shared" si="1"/>
        <v>41.85</v>
      </c>
      <c r="E22" s="133">
        <f t="shared" si="2"/>
        <v>83.36</v>
      </c>
      <c r="F22" s="133">
        <f t="shared" si="0"/>
        <v>41.85</v>
      </c>
      <c r="G22" s="136">
        <v>5.87</v>
      </c>
      <c r="H22" s="133">
        <f t="shared" si="3"/>
        <v>432</v>
      </c>
      <c r="I22" s="136">
        <v>3.9</v>
      </c>
      <c r="J22" s="134">
        <f t="shared" si="4"/>
        <v>308.48</v>
      </c>
    </row>
    <row r="23" spans="1:14">
      <c r="A23" s="135">
        <v>1307</v>
      </c>
      <c r="B23" s="136">
        <v>0.41</v>
      </c>
      <c r="C23" s="136">
        <v>1.1399999999999999</v>
      </c>
      <c r="D23" s="133">
        <f t="shared" si="1"/>
        <v>15.81</v>
      </c>
      <c r="E23" s="133">
        <f t="shared" si="2"/>
        <v>35.19</v>
      </c>
      <c r="F23" s="133">
        <f t="shared" si="0"/>
        <v>15.81</v>
      </c>
      <c r="G23" s="136">
        <v>5.62</v>
      </c>
      <c r="H23" s="133">
        <f t="shared" si="3"/>
        <v>178.1</v>
      </c>
      <c r="I23" s="136">
        <v>3.54</v>
      </c>
      <c r="J23" s="134">
        <f t="shared" si="4"/>
        <v>115.32</v>
      </c>
    </row>
    <row r="24" spans="1:14">
      <c r="A24" s="135">
        <v>1338</v>
      </c>
      <c r="B24" s="136">
        <v>0.15</v>
      </c>
      <c r="C24" s="136">
        <v>1.92</v>
      </c>
      <c r="D24" s="133">
        <f t="shared" si="1"/>
        <v>8.68</v>
      </c>
      <c r="E24" s="133">
        <f t="shared" si="2"/>
        <v>47.43</v>
      </c>
      <c r="F24" s="133">
        <f t="shared" si="0"/>
        <v>8.68</v>
      </c>
      <c r="G24" s="136">
        <v>4.59</v>
      </c>
      <c r="H24" s="133">
        <f t="shared" si="3"/>
        <v>158.26</v>
      </c>
      <c r="I24" s="136">
        <v>2.29</v>
      </c>
      <c r="J24" s="134">
        <f t="shared" si="4"/>
        <v>90.37</v>
      </c>
    </row>
    <row r="25" spans="1:14">
      <c r="A25" s="135">
        <v>1368</v>
      </c>
      <c r="B25" s="136">
        <v>0.13</v>
      </c>
      <c r="C25" s="136">
        <v>1.9</v>
      </c>
      <c r="D25" s="133">
        <f t="shared" si="1"/>
        <v>4.2</v>
      </c>
      <c r="E25" s="133">
        <f t="shared" si="2"/>
        <v>57.3</v>
      </c>
      <c r="F25" s="133">
        <f t="shared" si="0"/>
        <v>4.2</v>
      </c>
      <c r="G25" s="136">
        <v>4.5199999999999996</v>
      </c>
      <c r="H25" s="133">
        <f t="shared" si="3"/>
        <v>136.65</v>
      </c>
      <c r="I25" s="136">
        <v>2.2000000000000002</v>
      </c>
      <c r="J25" s="134">
        <f t="shared" si="4"/>
        <v>67.349999999999994</v>
      </c>
    </row>
    <row r="26" spans="1:14">
      <c r="A26" s="135">
        <v>1397</v>
      </c>
      <c r="B26" s="136">
        <v>0.13</v>
      </c>
      <c r="C26" s="136">
        <v>1.72</v>
      </c>
      <c r="D26" s="133">
        <f t="shared" si="1"/>
        <v>3.77</v>
      </c>
      <c r="E26" s="133">
        <f t="shared" si="2"/>
        <v>52.49</v>
      </c>
      <c r="F26" s="133">
        <f t="shared" si="0"/>
        <v>3.77</v>
      </c>
      <c r="G26" s="136">
        <v>4.53</v>
      </c>
      <c r="H26" s="133">
        <f t="shared" si="3"/>
        <v>131.22999999999999</v>
      </c>
      <c r="I26" s="136">
        <v>2.15</v>
      </c>
      <c r="J26" s="134">
        <f t="shared" si="4"/>
        <v>63.08</v>
      </c>
    </row>
    <row r="27" spans="1:14">
      <c r="A27" s="135">
        <v>1436</v>
      </c>
      <c r="B27" s="136">
        <v>0.14000000000000001</v>
      </c>
      <c r="C27" s="136">
        <v>2.35</v>
      </c>
      <c r="D27" s="133">
        <f t="shared" si="1"/>
        <v>5.27</v>
      </c>
      <c r="E27" s="133">
        <f t="shared" si="2"/>
        <v>79.37</v>
      </c>
      <c r="F27" s="133">
        <f t="shared" si="0"/>
        <v>5.27</v>
      </c>
      <c r="G27" s="136">
        <v>4.54</v>
      </c>
      <c r="H27" s="133">
        <f t="shared" si="3"/>
        <v>176.87</v>
      </c>
      <c r="I27" s="136">
        <v>2.12</v>
      </c>
      <c r="J27" s="134">
        <f t="shared" si="4"/>
        <v>83.27</v>
      </c>
    </row>
    <row r="28" spans="1:14">
      <c r="A28" s="135">
        <v>1467</v>
      </c>
      <c r="B28" s="136">
        <v>0.15</v>
      </c>
      <c r="C28" s="136">
        <v>2.4900000000000002</v>
      </c>
      <c r="D28" s="133">
        <f t="shared" si="1"/>
        <v>4.5</v>
      </c>
      <c r="E28" s="133">
        <f t="shared" si="2"/>
        <v>75.02</v>
      </c>
      <c r="F28" s="133">
        <f t="shared" si="0"/>
        <v>4.5</v>
      </c>
      <c r="G28" s="136">
        <v>4.68</v>
      </c>
      <c r="H28" s="133">
        <f t="shared" si="3"/>
        <v>142.91</v>
      </c>
      <c r="I28" s="136">
        <v>2.29</v>
      </c>
      <c r="J28" s="134">
        <f t="shared" si="4"/>
        <v>68.36</v>
      </c>
    </row>
    <row r="29" spans="1:14">
      <c r="A29" s="135">
        <v>1499</v>
      </c>
      <c r="B29" s="136">
        <v>0.14000000000000001</v>
      </c>
      <c r="C29" s="136">
        <v>2.75</v>
      </c>
      <c r="D29" s="133">
        <f t="shared" si="1"/>
        <v>4.6399999999999997</v>
      </c>
      <c r="E29" s="133">
        <f t="shared" si="2"/>
        <v>83.84</v>
      </c>
      <c r="F29" s="133">
        <f t="shared" si="0"/>
        <v>4.6399999999999997</v>
      </c>
      <c r="G29" s="136">
        <v>5.18</v>
      </c>
      <c r="H29" s="133">
        <f t="shared" si="3"/>
        <v>157.76</v>
      </c>
      <c r="I29" s="136">
        <v>2.94</v>
      </c>
      <c r="J29" s="134">
        <f t="shared" si="4"/>
        <v>83.68</v>
      </c>
    </row>
    <row r="30" spans="1:14">
      <c r="A30" s="135">
        <v>1536</v>
      </c>
      <c r="B30" s="136">
        <v>0.14000000000000001</v>
      </c>
      <c r="C30" s="136">
        <v>3.85</v>
      </c>
      <c r="D30" s="133">
        <f t="shared" si="1"/>
        <v>5.18</v>
      </c>
      <c r="E30" s="133">
        <f t="shared" si="2"/>
        <v>122.1</v>
      </c>
      <c r="F30" s="133">
        <f t="shared" si="0"/>
        <v>5.18</v>
      </c>
      <c r="G30" s="136">
        <v>6.65</v>
      </c>
      <c r="H30" s="133">
        <f t="shared" si="3"/>
        <v>218.86</v>
      </c>
      <c r="I30" s="136">
        <v>4.33</v>
      </c>
      <c r="J30" s="134">
        <f t="shared" si="4"/>
        <v>134.5</v>
      </c>
    </row>
    <row r="31" spans="1:14">
      <c r="A31" s="135">
        <v>1566</v>
      </c>
      <c r="B31" s="136">
        <v>0.19</v>
      </c>
      <c r="C31" s="136">
        <v>4.1399999999999997</v>
      </c>
      <c r="D31" s="133">
        <f t="shared" si="1"/>
        <v>4.95</v>
      </c>
      <c r="E31" s="133">
        <f t="shared" si="2"/>
        <v>119.85</v>
      </c>
      <c r="F31" s="133">
        <f t="shared" si="0"/>
        <v>4.95</v>
      </c>
      <c r="G31" s="136">
        <v>8.52</v>
      </c>
      <c r="H31" s="133">
        <f t="shared" si="3"/>
        <v>227.55</v>
      </c>
      <c r="I31" s="136">
        <v>6.12</v>
      </c>
      <c r="J31" s="134">
        <f t="shared" si="4"/>
        <v>156.75</v>
      </c>
    </row>
    <row r="32" spans="1:14">
      <c r="A32" s="135">
        <v>1637</v>
      </c>
      <c r="B32" s="136">
        <v>0.63</v>
      </c>
      <c r="C32" s="136">
        <v>4.1399999999999997</v>
      </c>
      <c r="D32" s="133">
        <f t="shared" si="1"/>
        <v>29.11</v>
      </c>
      <c r="E32" s="133">
        <f t="shared" si="2"/>
        <v>293.94</v>
      </c>
      <c r="F32" s="133">
        <f t="shared" si="0"/>
        <v>29.11</v>
      </c>
      <c r="G32" s="136">
        <v>9.9499999999999993</v>
      </c>
      <c r="H32" s="133">
        <f t="shared" si="3"/>
        <v>655.69</v>
      </c>
      <c r="I32" s="136">
        <v>7.94</v>
      </c>
      <c r="J32" s="134">
        <f t="shared" si="4"/>
        <v>499.13</v>
      </c>
    </row>
    <row r="33" spans="1:10">
      <c r="A33" s="135">
        <v>1676</v>
      </c>
      <c r="B33" s="136">
        <v>0.82</v>
      </c>
      <c r="C33" s="136">
        <v>2.25</v>
      </c>
      <c r="D33" s="133">
        <f t="shared" si="1"/>
        <v>28.28</v>
      </c>
      <c r="E33" s="133">
        <f t="shared" si="2"/>
        <v>124.61</v>
      </c>
      <c r="F33" s="133">
        <f t="shared" si="0"/>
        <v>28.28</v>
      </c>
      <c r="G33" s="136">
        <v>7.35</v>
      </c>
      <c r="H33" s="133">
        <f t="shared" si="3"/>
        <v>337.35</v>
      </c>
      <c r="I33" s="136">
        <v>5.12</v>
      </c>
      <c r="J33" s="134">
        <f t="shared" si="4"/>
        <v>254.67</v>
      </c>
    </row>
    <row r="34" spans="1:10">
      <c r="A34" s="135">
        <v>1707</v>
      </c>
      <c r="B34" s="136">
        <v>0.8</v>
      </c>
      <c r="C34" s="136">
        <v>1.63</v>
      </c>
      <c r="D34" s="133">
        <f t="shared" si="1"/>
        <v>25.11</v>
      </c>
      <c r="E34" s="133">
        <f t="shared" si="2"/>
        <v>60.14</v>
      </c>
      <c r="F34" s="133">
        <f t="shared" si="0"/>
        <v>25.11</v>
      </c>
      <c r="G34" s="136">
        <v>7.76</v>
      </c>
      <c r="H34" s="133">
        <f t="shared" si="3"/>
        <v>234.21</v>
      </c>
      <c r="I34" s="136">
        <v>5.54</v>
      </c>
      <c r="J34" s="134">
        <f t="shared" si="4"/>
        <v>165.23</v>
      </c>
    </row>
    <row r="35" spans="1:10">
      <c r="A35" s="135">
        <v>1740</v>
      </c>
      <c r="B35" s="136">
        <v>0.16</v>
      </c>
      <c r="C35" s="136">
        <v>1.88</v>
      </c>
      <c r="D35" s="133">
        <f t="shared" si="1"/>
        <v>15.84</v>
      </c>
      <c r="E35" s="133">
        <f t="shared" si="2"/>
        <v>57.92</v>
      </c>
      <c r="F35" s="133">
        <f t="shared" si="0"/>
        <v>15.84</v>
      </c>
      <c r="G35" s="136">
        <v>5.47</v>
      </c>
      <c r="H35" s="133">
        <f t="shared" si="3"/>
        <v>218.3</v>
      </c>
      <c r="I35" s="136">
        <v>2.23</v>
      </c>
      <c r="J35" s="134">
        <f t="shared" si="4"/>
        <v>128.21</v>
      </c>
    </row>
    <row r="36" spans="1:10">
      <c r="A36" s="135">
        <v>1785</v>
      </c>
      <c r="B36" s="136">
        <v>0.14000000000000001</v>
      </c>
      <c r="C36" s="136">
        <v>1.53</v>
      </c>
      <c r="D36" s="133">
        <f t="shared" si="1"/>
        <v>6.75</v>
      </c>
      <c r="E36" s="133">
        <f t="shared" si="2"/>
        <v>76.73</v>
      </c>
      <c r="F36" s="133">
        <f t="shared" si="0"/>
        <v>6.75</v>
      </c>
      <c r="G36" s="136">
        <v>4.47</v>
      </c>
      <c r="H36" s="133">
        <f t="shared" si="3"/>
        <v>223.65</v>
      </c>
      <c r="I36" s="136">
        <v>2.06</v>
      </c>
      <c r="J36" s="134">
        <f t="shared" si="4"/>
        <v>96.53</v>
      </c>
    </row>
    <row r="37" spans="1:10">
      <c r="A37" s="135">
        <v>1822</v>
      </c>
      <c r="B37" s="136">
        <v>0.12</v>
      </c>
      <c r="C37" s="136">
        <v>3.3</v>
      </c>
      <c r="D37" s="133">
        <f t="shared" si="1"/>
        <v>4.8099999999999996</v>
      </c>
      <c r="E37" s="133">
        <f t="shared" si="2"/>
        <v>89.36</v>
      </c>
      <c r="F37" s="133">
        <f t="shared" si="0"/>
        <v>4.8099999999999996</v>
      </c>
      <c r="G37" s="136">
        <v>4.92</v>
      </c>
      <c r="H37" s="133">
        <f t="shared" si="3"/>
        <v>173.72</v>
      </c>
      <c r="I37" s="136">
        <v>2.56</v>
      </c>
      <c r="J37" s="134">
        <f t="shared" si="4"/>
        <v>85.47</v>
      </c>
    </row>
    <row r="38" spans="1:10">
      <c r="A38" s="135">
        <v>1857</v>
      </c>
      <c r="B38" s="136">
        <v>0.12</v>
      </c>
      <c r="C38" s="136">
        <v>3.69</v>
      </c>
      <c r="D38" s="133">
        <f t="shared" si="1"/>
        <v>4.2</v>
      </c>
      <c r="E38" s="133">
        <f t="shared" si="2"/>
        <v>122.33</v>
      </c>
      <c r="F38" s="133">
        <f t="shared" si="0"/>
        <v>4.2</v>
      </c>
      <c r="G38" s="136">
        <v>5.07</v>
      </c>
      <c r="H38" s="133">
        <f t="shared" si="3"/>
        <v>174.83</v>
      </c>
      <c r="I38" s="136">
        <v>2.75</v>
      </c>
      <c r="J38" s="134">
        <f t="shared" si="4"/>
        <v>92.93</v>
      </c>
    </row>
    <row r="39" spans="1:10">
      <c r="A39" s="135">
        <v>1889</v>
      </c>
      <c r="B39" s="136">
        <v>0.12</v>
      </c>
      <c r="C39" s="136">
        <v>2.6</v>
      </c>
      <c r="D39" s="133">
        <f t="shared" si="1"/>
        <v>3.84</v>
      </c>
      <c r="E39" s="133">
        <f t="shared" si="2"/>
        <v>100.64</v>
      </c>
      <c r="F39" s="133">
        <f t="shared" si="0"/>
        <v>3.84</v>
      </c>
      <c r="G39" s="136">
        <v>5.27</v>
      </c>
      <c r="H39" s="133">
        <f t="shared" si="3"/>
        <v>165.44</v>
      </c>
      <c r="I39" s="136">
        <v>2.52</v>
      </c>
      <c r="J39" s="134">
        <f t="shared" si="4"/>
        <v>84.32</v>
      </c>
    </row>
    <row r="40" spans="1:10">
      <c r="A40" s="135">
        <v>1927</v>
      </c>
      <c r="B40" s="136">
        <v>0.91</v>
      </c>
      <c r="C40" s="136">
        <v>2.4300000000000002</v>
      </c>
      <c r="D40" s="133">
        <f t="shared" si="1"/>
        <v>19.57</v>
      </c>
      <c r="E40" s="133">
        <f t="shared" si="2"/>
        <v>95.57</v>
      </c>
      <c r="F40" s="133">
        <f t="shared" si="0"/>
        <v>19.57</v>
      </c>
      <c r="G40" s="136">
        <v>6.74</v>
      </c>
      <c r="H40" s="133">
        <f t="shared" si="3"/>
        <v>228.19</v>
      </c>
      <c r="I40" s="136">
        <v>4.45</v>
      </c>
      <c r="J40" s="134">
        <f t="shared" si="4"/>
        <v>132.43</v>
      </c>
    </row>
    <row r="41" spans="1:10">
      <c r="A41" s="135">
        <v>1959</v>
      </c>
      <c r="B41" s="136">
        <v>0.82</v>
      </c>
      <c r="C41" s="136">
        <v>2.2999999999999998</v>
      </c>
      <c r="D41" s="133">
        <f t="shared" si="1"/>
        <v>27.68</v>
      </c>
      <c r="E41" s="133">
        <f t="shared" si="2"/>
        <v>75.680000000000007</v>
      </c>
      <c r="F41" s="133">
        <f t="shared" si="0"/>
        <v>27.68</v>
      </c>
      <c r="G41" s="136">
        <v>6.47</v>
      </c>
      <c r="H41" s="133">
        <f t="shared" si="3"/>
        <v>211.36</v>
      </c>
      <c r="I41" s="136">
        <v>4.25</v>
      </c>
      <c r="J41" s="134">
        <f t="shared" si="4"/>
        <v>139.19999999999999</v>
      </c>
    </row>
    <row r="42" spans="1:10">
      <c r="A42" s="135">
        <v>1991</v>
      </c>
      <c r="B42" s="136">
        <v>0.8</v>
      </c>
      <c r="C42" s="136">
        <v>2.19</v>
      </c>
      <c r="D42" s="133">
        <f t="shared" si="1"/>
        <v>25.92</v>
      </c>
      <c r="E42" s="133">
        <f t="shared" si="2"/>
        <v>71.84</v>
      </c>
      <c r="F42" s="133">
        <f t="shared" si="0"/>
        <v>25.92</v>
      </c>
      <c r="G42" s="136">
        <v>6.28</v>
      </c>
      <c r="H42" s="133">
        <f t="shared" si="3"/>
        <v>204</v>
      </c>
      <c r="I42" s="136">
        <v>4.12</v>
      </c>
      <c r="J42" s="134">
        <f t="shared" si="4"/>
        <v>133.91999999999999</v>
      </c>
    </row>
    <row r="43" spans="1:10">
      <c r="A43" s="135">
        <v>2023</v>
      </c>
      <c r="B43" s="136">
        <v>0.76</v>
      </c>
      <c r="C43" s="136">
        <v>2.0499999999999998</v>
      </c>
      <c r="D43" s="133">
        <f t="shared" si="1"/>
        <v>24.96</v>
      </c>
      <c r="E43" s="133">
        <f t="shared" si="2"/>
        <v>67.84</v>
      </c>
      <c r="F43" s="133">
        <f t="shared" si="0"/>
        <v>24.96</v>
      </c>
      <c r="G43" s="136">
        <v>6.18</v>
      </c>
      <c r="H43" s="133">
        <f t="shared" si="3"/>
        <v>199.36</v>
      </c>
      <c r="I43" s="136">
        <v>3.94</v>
      </c>
      <c r="J43" s="134">
        <f t="shared" si="4"/>
        <v>128.96</v>
      </c>
    </row>
    <row r="44" spans="1:10">
      <c r="A44" s="135">
        <v>2055</v>
      </c>
      <c r="B44" s="136">
        <v>0.31</v>
      </c>
      <c r="C44" s="136">
        <v>2.57</v>
      </c>
      <c r="D44" s="133">
        <f t="shared" si="1"/>
        <v>17.12</v>
      </c>
      <c r="E44" s="133">
        <f t="shared" si="2"/>
        <v>73.92</v>
      </c>
      <c r="F44" s="133">
        <f t="shared" si="0"/>
        <v>17.12</v>
      </c>
      <c r="G44" s="136">
        <v>5.87</v>
      </c>
      <c r="H44" s="133">
        <f t="shared" si="3"/>
        <v>192.8</v>
      </c>
      <c r="I44" s="136">
        <v>3.64</v>
      </c>
      <c r="J44" s="134">
        <f t="shared" si="4"/>
        <v>121.28</v>
      </c>
    </row>
    <row r="45" spans="1:10">
      <c r="A45" s="135">
        <v>2086</v>
      </c>
      <c r="B45" s="136">
        <v>0.65</v>
      </c>
      <c r="C45" s="136">
        <v>0.15</v>
      </c>
      <c r="D45" s="133">
        <f t="shared" si="1"/>
        <v>14.88</v>
      </c>
      <c r="E45" s="133">
        <f t="shared" si="2"/>
        <v>42.16</v>
      </c>
      <c r="F45" s="133">
        <f t="shared" si="0"/>
        <v>14.88</v>
      </c>
      <c r="G45" s="136">
        <v>5.92</v>
      </c>
      <c r="H45" s="133">
        <f t="shared" si="3"/>
        <v>182.75</v>
      </c>
      <c r="I45" s="136">
        <v>3.7</v>
      </c>
      <c r="J45" s="134">
        <f t="shared" si="4"/>
        <v>113.77</v>
      </c>
    </row>
    <row r="46" spans="1:10">
      <c r="A46" s="135">
        <v>2119</v>
      </c>
      <c r="B46" s="136">
        <v>0.61</v>
      </c>
      <c r="C46" s="136">
        <v>1.65</v>
      </c>
      <c r="D46" s="133">
        <f t="shared" si="1"/>
        <v>20.79</v>
      </c>
      <c r="E46" s="133">
        <f t="shared" si="2"/>
        <v>29.7</v>
      </c>
      <c r="F46" s="133">
        <f t="shared" si="0"/>
        <v>20.79</v>
      </c>
      <c r="G46" s="136">
        <v>5.59</v>
      </c>
      <c r="H46" s="133">
        <f t="shared" si="3"/>
        <v>189.92</v>
      </c>
      <c r="I46" s="136">
        <v>3.37</v>
      </c>
      <c r="J46" s="134">
        <f t="shared" si="4"/>
        <v>116.66</v>
      </c>
    </row>
    <row r="47" spans="1:10">
      <c r="A47" s="135">
        <v>2150</v>
      </c>
      <c r="B47" s="136">
        <v>0.83</v>
      </c>
      <c r="C47" s="136">
        <v>1.18</v>
      </c>
      <c r="D47" s="133">
        <f t="shared" si="1"/>
        <v>22.32</v>
      </c>
      <c r="E47" s="133">
        <f t="shared" si="2"/>
        <v>43.87</v>
      </c>
      <c r="F47" s="133">
        <f t="shared" si="0"/>
        <v>22.32</v>
      </c>
      <c r="G47" s="136">
        <v>5.47</v>
      </c>
      <c r="H47" s="133">
        <f t="shared" si="3"/>
        <v>171.43</v>
      </c>
      <c r="I47" s="136">
        <v>3.31</v>
      </c>
      <c r="J47" s="134">
        <f t="shared" si="4"/>
        <v>103.54</v>
      </c>
    </row>
    <row r="48" spans="1:10">
      <c r="A48" s="135">
        <v>2182</v>
      </c>
      <c r="B48" s="136">
        <v>0.62</v>
      </c>
      <c r="C48" s="136">
        <v>0.74</v>
      </c>
      <c r="D48" s="133">
        <f t="shared" si="1"/>
        <v>23.2</v>
      </c>
      <c r="E48" s="133">
        <f t="shared" si="2"/>
        <v>30.72</v>
      </c>
      <c r="F48" s="133">
        <f t="shared" si="0"/>
        <v>23.2</v>
      </c>
      <c r="G48" s="136">
        <v>5.08</v>
      </c>
      <c r="H48" s="133">
        <f t="shared" si="3"/>
        <v>168.8</v>
      </c>
      <c r="I48" s="136">
        <v>2.96</v>
      </c>
      <c r="J48" s="134">
        <f t="shared" si="4"/>
        <v>100.32</v>
      </c>
    </row>
    <row r="49" spans="1:13">
      <c r="A49" s="138">
        <v>2210</v>
      </c>
      <c r="B49" s="139">
        <v>0.76</v>
      </c>
      <c r="C49" s="139">
        <v>0.34</v>
      </c>
      <c r="D49" s="140">
        <f t="shared" si="1"/>
        <v>19.32</v>
      </c>
      <c r="E49" s="133">
        <f t="shared" si="2"/>
        <v>15.12</v>
      </c>
      <c r="F49" s="140">
        <f t="shared" si="0"/>
        <v>15.12</v>
      </c>
      <c r="G49" s="139">
        <v>4.7699999999999996</v>
      </c>
      <c r="H49" s="133">
        <f t="shared" si="3"/>
        <v>137.9</v>
      </c>
      <c r="I49" s="139">
        <v>2.64</v>
      </c>
      <c r="J49" s="134">
        <f t="shared" si="4"/>
        <v>78.400000000000006</v>
      </c>
    </row>
    <row r="50" spans="1:13">
      <c r="A50" s="556" t="s">
        <v>30</v>
      </c>
      <c r="B50" s="556"/>
      <c r="C50" s="556"/>
      <c r="D50" s="141">
        <f>ROUND(SUM(D7:D49),0)</f>
        <v>1504</v>
      </c>
      <c r="E50" s="141">
        <f>ROUND(SUM(E7:E49),0)</f>
        <v>3194</v>
      </c>
      <c r="F50" s="141">
        <f>ROUND(SUM(F7:F49),0)</f>
        <v>830</v>
      </c>
      <c r="G50" s="141"/>
      <c r="H50" s="141">
        <f>ROUND(SUM(H7:H49),0)</f>
        <v>10142</v>
      </c>
      <c r="I50" s="142"/>
      <c r="J50" s="143">
        <f>ROUND(SUM(J7:J49),0)</f>
        <v>6886</v>
      </c>
    </row>
    <row r="51" spans="1:13">
      <c r="A51" s="144" t="s">
        <v>222</v>
      </c>
    </row>
    <row r="52" spans="1:13">
      <c r="A52" s="557"/>
      <c r="B52" s="557"/>
      <c r="C52" s="557"/>
      <c r="D52" s="557"/>
      <c r="E52" s="557"/>
      <c r="F52" s="557"/>
      <c r="G52" s="557"/>
      <c r="H52" s="557"/>
      <c r="I52" s="557"/>
      <c r="J52" s="557"/>
    </row>
    <row r="54" spans="1:13" ht="28.5" customHeight="1">
      <c r="A54" s="558" t="s">
        <v>223</v>
      </c>
      <c r="B54" s="558"/>
      <c r="C54" s="558"/>
      <c r="D54" s="558"/>
      <c r="E54" s="558"/>
      <c r="F54" s="145" t="s">
        <v>224</v>
      </c>
      <c r="G54" s="145" t="s">
        <v>225</v>
      </c>
      <c r="H54" s="559" t="s">
        <v>226</v>
      </c>
      <c r="I54" s="559"/>
      <c r="J54" s="560" t="s">
        <v>227</v>
      </c>
      <c r="K54" s="560"/>
      <c r="L54" s="554" t="s">
        <v>228</v>
      </c>
      <c r="M54" s="554"/>
    </row>
    <row r="55" spans="1:13">
      <c r="A55" s="146" t="s">
        <v>229</v>
      </c>
      <c r="B55" s="147"/>
      <c r="C55" s="147"/>
      <c r="D55" s="147"/>
      <c r="E55" s="147"/>
      <c r="F55" s="147">
        <f>35*1.01</f>
        <v>35.35</v>
      </c>
      <c r="G55" s="148">
        <f>35*1.49</f>
        <v>52.15</v>
      </c>
      <c r="H55" s="149"/>
      <c r="I55" s="150">
        <f>MIN(G55,F55)</f>
        <v>35.35</v>
      </c>
      <c r="J55" s="151"/>
      <c r="K55" s="151">
        <f>35*6.28</f>
        <v>219.8</v>
      </c>
      <c r="L55" s="149"/>
      <c r="M55" s="152">
        <f>35*4.18</f>
        <v>146.29999999999998</v>
      </c>
    </row>
    <row r="56" spans="1:13">
      <c r="A56" s="153" t="s">
        <v>230</v>
      </c>
      <c r="B56" s="154"/>
      <c r="C56" s="154"/>
      <c r="D56" s="154"/>
      <c r="E56" s="154"/>
      <c r="F56" s="154">
        <f>80.5+1.01</f>
        <v>81.510000000000005</v>
      </c>
      <c r="G56" s="155">
        <f>80.5*1.49</f>
        <v>119.94499999999999</v>
      </c>
      <c r="H56" s="149"/>
      <c r="I56" s="156">
        <f>MIN(G56,F56)</f>
        <v>81.510000000000005</v>
      </c>
      <c r="J56" s="151"/>
      <c r="K56" s="150">
        <f>80.5*6.28</f>
        <v>505.54</v>
      </c>
      <c r="L56" s="151"/>
      <c r="M56" s="152">
        <f>80.5*4.18</f>
        <v>336.48999999999995</v>
      </c>
    </row>
    <row r="57" spans="1:13">
      <c r="A57" s="555" t="s">
        <v>30</v>
      </c>
      <c r="B57" s="555"/>
      <c r="C57" s="555"/>
      <c r="D57" s="555"/>
      <c r="E57" s="555"/>
      <c r="F57" s="141">
        <f>ROUND(SUM(F55:F56),0)</f>
        <v>117</v>
      </c>
      <c r="G57" s="157">
        <f>ROUND(SUM(G55:G56),0)</f>
        <v>172</v>
      </c>
      <c r="H57" s="158"/>
      <c r="I57" s="159">
        <f>ROUND(SUM(I55:I56),0)</f>
        <v>117</v>
      </c>
      <c r="J57" s="160"/>
      <c r="K57" s="159">
        <f>ROUND(SUM(K55:K56),0)</f>
        <v>725</v>
      </c>
      <c r="L57" s="160"/>
      <c r="M57" s="161">
        <f>ROUND(SUM(M55:M56),0)</f>
        <v>483</v>
      </c>
    </row>
  </sheetData>
  <mergeCells count="18">
    <mergeCell ref="L54:M54"/>
    <mergeCell ref="A57:E57"/>
    <mergeCell ref="A50:C50"/>
    <mergeCell ref="A52:J52"/>
    <mergeCell ref="A54:E54"/>
    <mergeCell ref="H54:I54"/>
    <mergeCell ref="J54:K54"/>
    <mergeCell ref="A2:A5"/>
    <mergeCell ref="B2:F2"/>
    <mergeCell ref="G2:H2"/>
    <mergeCell ref="I2:J2"/>
    <mergeCell ref="B3:C3"/>
    <mergeCell ref="D3:E3"/>
    <mergeCell ref="F3:F4"/>
    <mergeCell ref="G3:G4"/>
    <mergeCell ref="H3:H4"/>
    <mergeCell ref="I3:I4"/>
    <mergeCell ref="J3:J4"/>
  </mergeCells>
  <pageMargins left="0.82677165354330717" right="0.23622047244094491" top="0.74803149606299213" bottom="0.35433070866141736" header="0.31496062992125984" footer="0"/>
  <pageSetup paperSize="9" scale="72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67"/>
  <sheetViews>
    <sheetView workbookViewId="0">
      <selection sqref="A1:R1"/>
    </sheetView>
    <sheetView workbookViewId="1">
      <selection sqref="A1:R1"/>
    </sheetView>
  </sheetViews>
  <sheetFormatPr defaultColWidth="8.7109375" defaultRowHeight="15"/>
  <cols>
    <col min="1" max="1" width="4.7109375" customWidth="1"/>
    <col min="3" max="3" width="5.7109375" customWidth="1"/>
    <col min="5" max="5" width="6.7109375" customWidth="1"/>
    <col min="6" max="6" width="7.5703125" customWidth="1"/>
    <col min="7" max="7" width="9.28515625" customWidth="1"/>
    <col min="8" max="8" width="6.42578125" hidden="1" customWidth="1"/>
    <col min="9" max="9" width="6.5703125" hidden="1" customWidth="1"/>
    <col min="10" max="10" width="7.140625" customWidth="1"/>
    <col min="11" max="11" width="6.42578125" customWidth="1"/>
    <col min="12" max="13" width="7.7109375" customWidth="1"/>
    <col min="14" max="14" width="14" hidden="1" customWidth="1"/>
    <col min="15" max="15" width="6.7109375" hidden="1" customWidth="1"/>
    <col min="16" max="16" width="5.7109375" style="162" customWidth="1"/>
    <col min="17" max="17" width="5.7109375" style="162" hidden="1" customWidth="1"/>
    <col min="18" max="18" width="9.5703125" style="162" hidden="1" customWidth="1"/>
    <col min="19" max="19" width="11.7109375" style="162" hidden="1" customWidth="1"/>
    <col min="20" max="20" width="12.7109375" hidden="1" customWidth="1"/>
    <col min="21" max="21" width="8.42578125" hidden="1" customWidth="1"/>
    <col min="258" max="258" width="4.7109375" customWidth="1"/>
    <col min="260" max="260" width="5.7109375" customWidth="1"/>
    <col min="262" max="262" width="6.7109375" customWidth="1"/>
    <col min="263" max="263" width="7.5703125" customWidth="1"/>
    <col min="264" max="264" width="9.28515625" customWidth="1"/>
    <col min="265" max="265" width="6.42578125" customWidth="1"/>
    <col min="266" max="266" width="6.5703125" customWidth="1"/>
    <col min="267" max="267" width="7.140625" customWidth="1"/>
    <col min="268" max="268" width="6.42578125" customWidth="1"/>
    <col min="269" max="269" width="8" customWidth="1"/>
    <col min="270" max="270" width="9.85546875" customWidth="1"/>
    <col min="271" max="271" width="6.7109375" customWidth="1"/>
    <col min="272" max="273" width="5.7109375" customWidth="1"/>
    <col min="274" max="274" width="9.5703125" customWidth="1"/>
    <col min="275" max="275" width="11.7109375" customWidth="1"/>
    <col min="276" max="276" width="12.7109375" customWidth="1"/>
    <col min="277" max="277" width="8.42578125" customWidth="1"/>
    <col min="514" max="514" width="4.7109375" customWidth="1"/>
    <col min="516" max="516" width="5.7109375" customWidth="1"/>
    <col min="518" max="518" width="6.7109375" customWidth="1"/>
    <col min="519" max="519" width="7.5703125" customWidth="1"/>
    <col min="520" max="520" width="9.28515625" customWidth="1"/>
    <col min="521" max="521" width="6.42578125" customWidth="1"/>
    <col min="522" max="522" width="6.5703125" customWidth="1"/>
    <col min="523" max="523" width="7.140625" customWidth="1"/>
    <col min="524" max="524" width="6.42578125" customWidth="1"/>
    <col min="525" max="525" width="8" customWidth="1"/>
    <col min="526" max="526" width="9.85546875" customWidth="1"/>
    <col min="527" max="527" width="6.7109375" customWidth="1"/>
    <col min="528" max="529" width="5.7109375" customWidth="1"/>
    <col min="530" max="530" width="9.5703125" customWidth="1"/>
    <col min="531" max="531" width="11.7109375" customWidth="1"/>
    <col min="532" max="532" width="12.7109375" customWidth="1"/>
    <col min="533" max="533" width="8.42578125" customWidth="1"/>
    <col min="770" max="770" width="4.7109375" customWidth="1"/>
    <col min="772" max="772" width="5.7109375" customWidth="1"/>
    <col min="774" max="774" width="6.7109375" customWidth="1"/>
    <col min="775" max="775" width="7.5703125" customWidth="1"/>
    <col min="776" max="776" width="9.28515625" customWidth="1"/>
    <col min="777" max="777" width="6.42578125" customWidth="1"/>
    <col min="778" max="778" width="6.5703125" customWidth="1"/>
    <col min="779" max="779" width="7.140625" customWidth="1"/>
    <col min="780" max="780" width="6.42578125" customWidth="1"/>
    <col min="781" max="781" width="8" customWidth="1"/>
    <col min="782" max="782" width="9.85546875" customWidth="1"/>
    <col min="783" max="783" width="6.7109375" customWidth="1"/>
    <col min="784" max="785" width="5.7109375" customWidth="1"/>
    <col min="786" max="786" width="9.5703125" customWidth="1"/>
    <col min="787" max="787" width="11.7109375" customWidth="1"/>
    <col min="788" max="788" width="12.7109375" customWidth="1"/>
    <col min="789" max="789" width="8.42578125" customWidth="1"/>
  </cols>
  <sheetData>
    <row r="1" spans="1:21" ht="17.25">
      <c r="A1" s="561" t="s">
        <v>231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1"/>
      <c r="S1" s="163"/>
      <c r="T1" s="163"/>
    </row>
    <row r="2" spans="1:21" ht="15.75" hidden="1">
      <c r="A2" s="164"/>
      <c r="B2" s="163"/>
      <c r="C2" s="163"/>
      <c r="D2" s="163"/>
      <c r="E2" s="163"/>
      <c r="F2" s="163"/>
      <c r="G2" s="165"/>
      <c r="H2" s="164"/>
      <c r="I2" s="164"/>
      <c r="J2" s="164"/>
      <c r="K2" s="164"/>
      <c r="L2" s="164"/>
      <c r="M2" s="164"/>
      <c r="N2" s="164"/>
      <c r="O2" s="163"/>
      <c r="P2" s="163"/>
      <c r="Q2" s="163"/>
      <c r="R2" s="163"/>
      <c r="S2" s="163"/>
      <c r="T2" s="163"/>
    </row>
    <row r="3" spans="1:21" ht="15" customHeight="1">
      <c r="A3" s="562" t="s">
        <v>232</v>
      </c>
      <c r="B3" s="563" t="s">
        <v>233</v>
      </c>
      <c r="C3" s="563" t="s">
        <v>234</v>
      </c>
      <c r="D3" s="564" t="s">
        <v>235</v>
      </c>
      <c r="E3" s="563" t="s">
        <v>236</v>
      </c>
      <c r="F3" s="563" t="s">
        <v>237</v>
      </c>
      <c r="G3" s="564" t="s">
        <v>238</v>
      </c>
      <c r="H3" s="565" t="s">
        <v>239</v>
      </c>
      <c r="I3" s="565"/>
      <c r="J3" s="565"/>
      <c r="K3" s="565"/>
      <c r="L3" s="564" t="s">
        <v>240</v>
      </c>
      <c r="M3" s="564"/>
      <c r="N3" s="564" t="s">
        <v>241</v>
      </c>
      <c r="O3" s="564" t="s">
        <v>242</v>
      </c>
      <c r="P3" s="566" t="s">
        <v>243</v>
      </c>
      <c r="Q3" s="567" t="s">
        <v>244</v>
      </c>
      <c r="R3" s="567" t="s">
        <v>245</v>
      </c>
      <c r="S3" s="567" t="s">
        <v>246</v>
      </c>
      <c r="T3" s="567" t="s">
        <v>247</v>
      </c>
      <c r="U3" s="568" t="s">
        <v>248</v>
      </c>
    </row>
    <row r="4" spans="1:21">
      <c r="A4" s="562"/>
      <c r="B4" s="563"/>
      <c r="C4" s="563"/>
      <c r="D4" s="564"/>
      <c r="E4" s="563"/>
      <c r="F4" s="563"/>
      <c r="G4" s="564"/>
      <c r="H4" s="565"/>
      <c r="I4" s="565"/>
      <c r="J4" s="565"/>
      <c r="K4" s="565"/>
      <c r="L4" s="564"/>
      <c r="M4" s="564"/>
      <c r="N4" s="564"/>
      <c r="O4" s="564"/>
      <c r="P4" s="564"/>
      <c r="Q4" s="567"/>
      <c r="R4" s="567"/>
      <c r="S4" s="567"/>
      <c r="T4" s="567"/>
      <c r="U4" s="568"/>
    </row>
    <row r="5" spans="1:21" ht="25.5">
      <c r="A5" s="562"/>
      <c r="B5" s="563"/>
      <c r="C5" s="563"/>
      <c r="D5" s="564"/>
      <c r="E5" s="563"/>
      <c r="F5" s="563"/>
      <c r="G5" s="564"/>
      <c r="H5" s="166" t="s">
        <v>249</v>
      </c>
      <c r="I5" s="166" t="s">
        <v>250</v>
      </c>
      <c r="J5" s="166" t="s">
        <v>251</v>
      </c>
      <c r="K5" s="166" t="s">
        <v>252</v>
      </c>
      <c r="L5" s="166" t="s">
        <v>239</v>
      </c>
      <c r="M5" s="167" t="s">
        <v>243</v>
      </c>
      <c r="N5" s="564"/>
      <c r="O5" s="564"/>
      <c r="P5" s="566"/>
      <c r="Q5" s="567"/>
      <c r="R5" s="567"/>
      <c r="S5" s="567"/>
      <c r="T5" s="567"/>
      <c r="U5" s="568"/>
    </row>
    <row r="6" spans="1:21">
      <c r="A6" s="168" t="s">
        <v>253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70"/>
      <c r="Q6" s="171"/>
      <c r="R6" s="171"/>
      <c r="S6" s="171"/>
      <c r="T6" s="171"/>
      <c r="U6" s="172"/>
    </row>
    <row r="7" spans="1:21" s="178" customFormat="1">
      <c r="A7" s="173">
        <v>1</v>
      </c>
      <c r="B7" s="174">
        <v>61</v>
      </c>
      <c r="C7" s="175" t="s">
        <v>254</v>
      </c>
      <c r="D7" s="175" t="s">
        <v>255</v>
      </c>
      <c r="E7" s="175" t="s">
        <v>256</v>
      </c>
      <c r="F7" s="175" t="s">
        <v>251</v>
      </c>
      <c r="G7" s="175" t="s">
        <v>257</v>
      </c>
      <c r="H7" s="176" t="s">
        <v>258</v>
      </c>
      <c r="I7" s="176" t="s">
        <v>258</v>
      </c>
      <c r="J7" s="176" t="s">
        <v>258</v>
      </c>
      <c r="K7" s="176" t="s">
        <v>258</v>
      </c>
      <c r="L7" s="176">
        <v>1</v>
      </c>
      <c r="M7" s="176">
        <v>1</v>
      </c>
      <c r="N7" s="176" t="s">
        <v>258</v>
      </c>
      <c r="O7" s="176" t="s">
        <v>258</v>
      </c>
      <c r="P7" s="176" t="s">
        <v>258</v>
      </c>
      <c r="Q7" s="176" t="s">
        <v>258</v>
      </c>
      <c r="R7" s="176" t="s">
        <v>258</v>
      </c>
      <c r="S7" s="176" t="s">
        <v>258</v>
      </c>
      <c r="T7" s="176" t="s">
        <v>258</v>
      </c>
      <c r="U7" s="177" t="s">
        <v>258</v>
      </c>
    </row>
    <row r="8" spans="1:21" s="178" customFormat="1">
      <c r="A8" s="179">
        <v>2</v>
      </c>
      <c r="B8" s="180">
        <v>159</v>
      </c>
      <c r="C8" s="181" t="s">
        <v>25</v>
      </c>
      <c r="D8" s="181" t="s">
        <v>259</v>
      </c>
      <c r="E8" s="175" t="s">
        <v>256</v>
      </c>
      <c r="F8" s="175" t="s">
        <v>251</v>
      </c>
      <c r="G8" s="181" t="s">
        <v>260</v>
      </c>
      <c r="H8" s="182" t="s">
        <v>258</v>
      </c>
      <c r="I8" s="182" t="s">
        <v>258</v>
      </c>
      <c r="J8" s="182" t="s">
        <v>258</v>
      </c>
      <c r="K8" s="182" t="s">
        <v>258</v>
      </c>
      <c r="L8" s="176">
        <v>1</v>
      </c>
      <c r="M8" s="176">
        <v>1</v>
      </c>
      <c r="N8" s="182" t="s">
        <v>258</v>
      </c>
      <c r="O8" s="182" t="s">
        <v>258</v>
      </c>
      <c r="P8" s="182" t="s">
        <v>258</v>
      </c>
      <c r="Q8" s="182" t="s">
        <v>258</v>
      </c>
      <c r="R8" s="182" t="s">
        <v>258</v>
      </c>
      <c r="S8" s="182" t="s">
        <v>258</v>
      </c>
      <c r="T8" s="182" t="s">
        <v>258</v>
      </c>
      <c r="U8" s="183" t="s">
        <v>258</v>
      </c>
    </row>
    <row r="9" spans="1:21" s="178" customFormat="1">
      <c r="A9" s="179">
        <v>3</v>
      </c>
      <c r="B9" s="180">
        <v>159</v>
      </c>
      <c r="C9" s="181" t="s">
        <v>25</v>
      </c>
      <c r="D9" s="181" t="s">
        <v>261</v>
      </c>
      <c r="E9" s="175" t="s">
        <v>256</v>
      </c>
      <c r="F9" s="175" t="s">
        <v>251</v>
      </c>
      <c r="G9" s="181" t="s">
        <v>262</v>
      </c>
      <c r="H9" s="182" t="s">
        <v>258</v>
      </c>
      <c r="I9" s="182" t="s">
        <v>258</v>
      </c>
      <c r="J9" s="182" t="s">
        <v>258</v>
      </c>
      <c r="K9" s="182" t="s">
        <v>258</v>
      </c>
      <c r="L9" s="176">
        <v>1</v>
      </c>
      <c r="M9" s="182" t="s">
        <v>258</v>
      </c>
      <c r="N9" s="182" t="s">
        <v>258</v>
      </c>
      <c r="O9" s="182" t="s">
        <v>258</v>
      </c>
      <c r="P9" s="182" t="s">
        <v>258</v>
      </c>
      <c r="Q9" s="182" t="s">
        <v>258</v>
      </c>
      <c r="R9" s="182" t="s">
        <v>258</v>
      </c>
      <c r="S9" s="182" t="s">
        <v>258</v>
      </c>
      <c r="T9" s="182" t="s">
        <v>258</v>
      </c>
      <c r="U9" s="183" t="s">
        <v>258</v>
      </c>
    </row>
    <row r="10" spans="1:21" s="178" customFormat="1">
      <c r="A10" s="179">
        <v>4</v>
      </c>
      <c r="B10" s="180">
        <v>190</v>
      </c>
      <c r="C10" s="181" t="s">
        <v>25</v>
      </c>
      <c r="D10" s="181" t="s">
        <v>263</v>
      </c>
      <c r="E10" s="175" t="s">
        <v>256</v>
      </c>
      <c r="F10" s="175" t="s">
        <v>251</v>
      </c>
      <c r="G10" s="181" t="s">
        <v>260</v>
      </c>
      <c r="H10" s="182" t="s">
        <v>258</v>
      </c>
      <c r="I10" s="182" t="s">
        <v>258</v>
      </c>
      <c r="J10" s="182" t="s">
        <v>258</v>
      </c>
      <c r="K10" s="182" t="s">
        <v>258</v>
      </c>
      <c r="L10" s="176">
        <v>1</v>
      </c>
      <c r="M10" s="176">
        <v>1</v>
      </c>
      <c r="N10" s="182" t="s">
        <v>258</v>
      </c>
      <c r="O10" s="182" t="s">
        <v>258</v>
      </c>
      <c r="P10" s="182" t="s">
        <v>258</v>
      </c>
      <c r="Q10" s="182" t="s">
        <v>258</v>
      </c>
      <c r="R10" s="182" t="s">
        <v>258</v>
      </c>
      <c r="S10" s="182" t="s">
        <v>258</v>
      </c>
      <c r="T10" s="182" t="s">
        <v>258</v>
      </c>
      <c r="U10" s="183" t="s">
        <v>258</v>
      </c>
    </row>
    <row r="11" spans="1:21" s="178" customFormat="1">
      <c r="A11" s="179">
        <v>5</v>
      </c>
      <c r="B11" s="180">
        <v>372</v>
      </c>
      <c r="C11" s="181" t="s">
        <v>25</v>
      </c>
      <c r="D11" s="181" t="s">
        <v>264</v>
      </c>
      <c r="E11" s="181" t="s">
        <v>265</v>
      </c>
      <c r="F11" s="175" t="s">
        <v>251</v>
      </c>
      <c r="G11" s="181" t="s">
        <v>260</v>
      </c>
      <c r="H11" s="182" t="s">
        <v>258</v>
      </c>
      <c r="I11" s="182" t="s">
        <v>258</v>
      </c>
      <c r="J11" s="182">
        <v>1</v>
      </c>
      <c r="K11" s="182" t="s">
        <v>258</v>
      </c>
      <c r="L11" s="182" t="s">
        <v>258</v>
      </c>
      <c r="M11" s="182" t="s">
        <v>258</v>
      </c>
      <c r="N11" s="182" t="s">
        <v>258</v>
      </c>
      <c r="O11" s="182" t="s">
        <v>258</v>
      </c>
      <c r="P11" s="182">
        <v>1</v>
      </c>
      <c r="Q11" s="182" t="s">
        <v>258</v>
      </c>
      <c r="R11" s="182" t="s">
        <v>258</v>
      </c>
      <c r="S11" s="182" t="s">
        <v>258</v>
      </c>
      <c r="T11" s="182" t="s">
        <v>258</v>
      </c>
      <c r="U11" s="183" t="s">
        <v>258</v>
      </c>
    </row>
    <row r="12" spans="1:21" s="178" customFormat="1">
      <c r="A12" s="179">
        <v>6</v>
      </c>
      <c r="B12" s="180">
        <v>558</v>
      </c>
      <c r="C12" s="181" t="s">
        <v>25</v>
      </c>
      <c r="D12" s="181" t="s">
        <v>255</v>
      </c>
      <c r="E12" s="181" t="s">
        <v>265</v>
      </c>
      <c r="F12" s="175" t="s">
        <v>251</v>
      </c>
      <c r="G12" s="181" t="s">
        <v>257</v>
      </c>
      <c r="H12" s="182" t="s">
        <v>258</v>
      </c>
      <c r="I12" s="182" t="s">
        <v>258</v>
      </c>
      <c r="J12" s="182">
        <v>1</v>
      </c>
      <c r="K12" s="182" t="s">
        <v>258</v>
      </c>
      <c r="L12" s="182" t="s">
        <v>258</v>
      </c>
      <c r="M12" s="182" t="s">
        <v>258</v>
      </c>
      <c r="N12" s="182" t="s">
        <v>258</v>
      </c>
      <c r="O12" s="182" t="s">
        <v>258</v>
      </c>
      <c r="P12" s="182">
        <v>1</v>
      </c>
      <c r="Q12" s="182" t="s">
        <v>258</v>
      </c>
      <c r="R12" s="182" t="s">
        <v>258</v>
      </c>
      <c r="S12" s="182" t="s">
        <v>258</v>
      </c>
      <c r="T12" s="182" t="s">
        <v>258</v>
      </c>
      <c r="U12" s="183" t="s">
        <v>258</v>
      </c>
    </row>
    <row r="13" spans="1:21" s="178" customFormat="1">
      <c r="A13" s="179">
        <v>7</v>
      </c>
      <c r="B13" s="180">
        <v>679</v>
      </c>
      <c r="C13" s="181" t="s">
        <v>25</v>
      </c>
      <c r="D13" s="181" t="s">
        <v>266</v>
      </c>
      <c r="E13" s="181" t="s">
        <v>265</v>
      </c>
      <c r="F13" s="181" t="s">
        <v>252</v>
      </c>
      <c r="G13" s="181" t="s">
        <v>267</v>
      </c>
      <c r="H13" s="182" t="s">
        <v>258</v>
      </c>
      <c r="I13" s="182" t="s">
        <v>258</v>
      </c>
      <c r="J13" s="182" t="s">
        <v>258</v>
      </c>
      <c r="K13" s="182">
        <v>1</v>
      </c>
      <c r="L13" s="182" t="s">
        <v>258</v>
      </c>
      <c r="M13" s="182" t="s">
        <v>258</v>
      </c>
      <c r="N13" s="182" t="s">
        <v>258</v>
      </c>
      <c r="O13" s="182" t="s">
        <v>258</v>
      </c>
      <c r="P13" s="182">
        <v>1</v>
      </c>
      <c r="Q13" s="182" t="s">
        <v>258</v>
      </c>
      <c r="R13" s="182" t="s">
        <v>258</v>
      </c>
      <c r="S13" s="182" t="s">
        <v>258</v>
      </c>
      <c r="T13" s="182" t="s">
        <v>258</v>
      </c>
      <c r="U13" s="183" t="s">
        <v>258</v>
      </c>
    </row>
    <row r="14" spans="1:21" s="178" customFormat="1">
      <c r="A14" s="179">
        <v>8</v>
      </c>
      <c r="B14" s="180">
        <v>682</v>
      </c>
      <c r="C14" s="181" t="s">
        <v>254</v>
      </c>
      <c r="D14" s="181" t="s">
        <v>266</v>
      </c>
      <c r="E14" s="181" t="s">
        <v>265</v>
      </c>
      <c r="F14" s="181" t="s">
        <v>252</v>
      </c>
      <c r="G14" s="181" t="s">
        <v>267</v>
      </c>
      <c r="H14" s="182" t="s">
        <v>258</v>
      </c>
      <c r="I14" s="182" t="s">
        <v>258</v>
      </c>
      <c r="J14" s="182" t="s">
        <v>258</v>
      </c>
      <c r="K14" s="182">
        <v>1</v>
      </c>
      <c r="L14" s="182" t="s">
        <v>258</v>
      </c>
      <c r="M14" s="182" t="s">
        <v>258</v>
      </c>
      <c r="N14" s="182" t="s">
        <v>258</v>
      </c>
      <c r="O14" s="182" t="s">
        <v>258</v>
      </c>
      <c r="P14" s="182">
        <v>1</v>
      </c>
      <c r="Q14" s="182" t="s">
        <v>258</v>
      </c>
      <c r="R14" s="182" t="s">
        <v>258</v>
      </c>
      <c r="S14" s="182" t="s">
        <v>258</v>
      </c>
      <c r="T14" s="182" t="s">
        <v>258</v>
      </c>
      <c r="U14" s="183" t="s">
        <v>258</v>
      </c>
    </row>
    <row r="15" spans="1:21" s="178" customFormat="1">
      <c r="A15" s="179">
        <v>9</v>
      </c>
      <c r="B15" s="180">
        <v>728</v>
      </c>
      <c r="C15" s="181" t="s">
        <v>25</v>
      </c>
      <c r="D15" s="181" t="s">
        <v>268</v>
      </c>
      <c r="E15" s="175" t="s">
        <v>256</v>
      </c>
      <c r="F15" s="175" t="s">
        <v>251</v>
      </c>
      <c r="G15" s="181" t="s">
        <v>257</v>
      </c>
      <c r="H15" s="182" t="s">
        <v>258</v>
      </c>
      <c r="I15" s="182" t="s">
        <v>258</v>
      </c>
      <c r="J15" s="182" t="s">
        <v>258</v>
      </c>
      <c r="K15" s="182" t="s">
        <v>258</v>
      </c>
      <c r="L15" s="176">
        <v>1</v>
      </c>
      <c r="M15" s="176">
        <v>1</v>
      </c>
      <c r="N15" s="182" t="s">
        <v>258</v>
      </c>
      <c r="O15" s="182" t="s">
        <v>258</v>
      </c>
      <c r="P15" s="182" t="s">
        <v>258</v>
      </c>
      <c r="Q15" s="182" t="s">
        <v>258</v>
      </c>
      <c r="R15" s="182" t="s">
        <v>258</v>
      </c>
      <c r="S15" s="182" t="s">
        <v>258</v>
      </c>
      <c r="T15" s="182" t="s">
        <v>258</v>
      </c>
      <c r="U15" s="183" t="s">
        <v>258</v>
      </c>
    </row>
    <row r="16" spans="1:21" s="178" customFormat="1">
      <c r="A16" s="179">
        <v>10</v>
      </c>
      <c r="B16" s="180">
        <v>742</v>
      </c>
      <c r="C16" s="181" t="s">
        <v>254</v>
      </c>
      <c r="D16" s="181" t="s">
        <v>268</v>
      </c>
      <c r="E16" s="181" t="s">
        <v>265</v>
      </c>
      <c r="F16" s="175" t="s">
        <v>251</v>
      </c>
      <c r="G16" s="181" t="s">
        <v>257</v>
      </c>
      <c r="H16" s="182" t="s">
        <v>258</v>
      </c>
      <c r="I16" s="182" t="s">
        <v>258</v>
      </c>
      <c r="J16" s="182">
        <v>1</v>
      </c>
      <c r="K16" s="182" t="s">
        <v>258</v>
      </c>
      <c r="L16" s="182" t="s">
        <v>258</v>
      </c>
      <c r="M16" s="182" t="s">
        <v>258</v>
      </c>
      <c r="N16" s="182" t="s">
        <v>258</v>
      </c>
      <c r="O16" s="182" t="s">
        <v>258</v>
      </c>
      <c r="P16" s="182">
        <v>1</v>
      </c>
      <c r="Q16" s="182" t="s">
        <v>258</v>
      </c>
      <c r="R16" s="182" t="s">
        <v>258</v>
      </c>
      <c r="S16" s="182" t="s">
        <v>258</v>
      </c>
      <c r="T16" s="182" t="s">
        <v>258</v>
      </c>
      <c r="U16" s="183" t="s">
        <v>258</v>
      </c>
    </row>
    <row r="17" spans="1:21" s="178" customFormat="1">
      <c r="A17" s="179">
        <v>11</v>
      </c>
      <c r="B17" s="180">
        <v>747</v>
      </c>
      <c r="C17" s="181" t="s">
        <v>25</v>
      </c>
      <c r="D17" s="181" t="s">
        <v>268</v>
      </c>
      <c r="E17" s="181" t="s">
        <v>265</v>
      </c>
      <c r="F17" s="175" t="s">
        <v>251</v>
      </c>
      <c r="G17" s="181" t="s">
        <v>257</v>
      </c>
      <c r="H17" s="182" t="s">
        <v>258</v>
      </c>
      <c r="I17" s="182" t="s">
        <v>258</v>
      </c>
      <c r="J17" s="182">
        <v>1</v>
      </c>
      <c r="K17" s="182" t="s">
        <v>258</v>
      </c>
      <c r="L17" s="182" t="s">
        <v>258</v>
      </c>
      <c r="M17" s="182" t="s">
        <v>258</v>
      </c>
      <c r="N17" s="182" t="s">
        <v>258</v>
      </c>
      <c r="O17" s="182" t="s">
        <v>258</v>
      </c>
      <c r="P17" s="182">
        <v>1</v>
      </c>
      <c r="Q17" s="182" t="s">
        <v>258</v>
      </c>
      <c r="R17" s="182" t="s">
        <v>258</v>
      </c>
      <c r="S17" s="182" t="s">
        <v>258</v>
      </c>
      <c r="T17" s="182" t="s">
        <v>258</v>
      </c>
      <c r="U17" s="183" t="s">
        <v>258</v>
      </c>
    </row>
    <row r="18" spans="1:21" s="178" customFormat="1">
      <c r="A18" s="179">
        <v>12</v>
      </c>
      <c r="B18" s="180">
        <v>876</v>
      </c>
      <c r="C18" s="181" t="s">
        <v>25</v>
      </c>
      <c r="D18" s="181" t="s">
        <v>269</v>
      </c>
      <c r="E18" s="181" t="s">
        <v>265</v>
      </c>
      <c r="F18" s="175" t="s">
        <v>251</v>
      </c>
      <c r="G18" s="181" t="s">
        <v>260</v>
      </c>
      <c r="H18" s="182" t="s">
        <v>258</v>
      </c>
      <c r="I18" s="182" t="s">
        <v>258</v>
      </c>
      <c r="J18" s="182">
        <v>1</v>
      </c>
      <c r="K18" s="182" t="s">
        <v>258</v>
      </c>
      <c r="L18" s="182" t="s">
        <v>258</v>
      </c>
      <c r="M18" s="182" t="s">
        <v>258</v>
      </c>
      <c r="N18" s="182" t="s">
        <v>258</v>
      </c>
      <c r="O18" s="182" t="s">
        <v>258</v>
      </c>
      <c r="P18" s="182" t="s">
        <v>258</v>
      </c>
      <c r="Q18" s="182" t="s">
        <v>258</v>
      </c>
      <c r="R18" s="182" t="s">
        <v>258</v>
      </c>
      <c r="S18" s="182" t="s">
        <v>258</v>
      </c>
      <c r="T18" s="182" t="s">
        <v>258</v>
      </c>
      <c r="U18" s="183" t="s">
        <v>258</v>
      </c>
    </row>
    <row r="19" spans="1:21" s="178" customFormat="1">
      <c r="A19" s="179">
        <v>13</v>
      </c>
      <c r="B19" s="180">
        <v>1099</v>
      </c>
      <c r="C19" s="181" t="s">
        <v>254</v>
      </c>
      <c r="D19" s="181" t="s">
        <v>270</v>
      </c>
      <c r="E19" s="175" t="s">
        <v>256</v>
      </c>
      <c r="F19" s="175" t="s">
        <v>251</v>
      </c>
      <c r="G19" s="181" t="s">
        <v>260</v>
      </c>
      <c r="H19" s="182" t="s">
        <v>258</v>
      </c>
      <c r="I19" s="182" t="s">
        <v>258</v>
      </c>
      <c r="J19" s="182" t="s">
        <v>258</v>
      </c>
      <c r="K19" s="182" t="s">
        <v>258</v>
      </c>
      <c r="L19" s="176">
        <v>1</v>
      </c>
      <c r="M19" s="176">
        <v>1</v>
      </c>
      <c r="N19" s="182" t="s">
        <v>258</v>
      </c>
      <c r="O19" s="182" t="s">
        <v>258</v>
      </c>
      <c r="P19" s="182" t="s">
        <v>258</v>
      </c>
      <c r="Q19" s="182" t="s">
        <v>258</v>
      </c>
      <c r="R19" s="182" t="s">
        <v>258</v>
      </c>
      <c r="S19" s="182" t="s">
        <v>258</v>
      </c>
      <c r="T19" s="182" t="s">
        <v>258</v>
      </c>
      <c r="U19" s="183" t="s">
        <v>258</v>
      </c>
    </row>
    <row r="20" spans="1:21" s="178" customFormat="1">
      <c r="A20" s="179">
        <v>14</v>
      </c>
      <c r="B20" s="180">
        <v>1099</v>
      </c>
      <c r="C20" s="181" t="s">
        <v>254</v>
      </c>
      <c r="D20" s="181" t="s">
        <v>269</v>
      </c>
      <c r="E20" s="181" t="s">
        <v>265</v>
      </c>
      <c r="F20" s="175" t="s">
        <v>251</v>
      </c>
      <c r="G20" s="181" t="s">
        <v>260</v>
      </c>
      <c r="H20" s="182" t="s">
        <v>258</v>
      </c>
      <c r="I20" s="182" t="s">
        <v>258</v>
      </c>
      <c r="J20" s="182">
        <v>1</v>
      </c>
      <c r="K20" s="182" t="s">
        <v>258</v>
      </c>
      <c r="L20" s="182" t="s">
        <v>258</v>
      </c>
      <c r="M20" s="182" t="s">
        <v>258</v>
      </c>
      <c r="N20" s="182" t="s">
        <v>258</v>
      </c>
      <c r="O20" s="182" t="s">
        <v>258</v>
      </c>
      <c r="P20" s="182" t="s">
        <v>258</v>
      </c>
      <c r="Q20" s="182" t="s">
        <v>258</v>
      </c>
      <c r="R20" s="182" t="s">
        <v>258</v>
      </c>
      <c r="S20" s="182" t="s">
        <v>258</v>
      </c>
      <c r="T20" s="182" t="s">
        <v>258</v>
      </c>
      <c r="U20" s="183" t="s">
        <v>258</v>
      </c>
    </row>
    <row r="21" spans="1:21" s="178" customFormat="1">
      <c r="A21" s="179">
        <v>15</v>
      </c>
      <c r="B21" s="180">
        <v>1200</v>
      </c>
      <c r="C21" s="181" t="s">
        <v>254</v>
      </c>
      <c r="D21" s="181" t="s">
        <v>271</v>
      </c>
      <c r="E21" s="175" t="s">
        <v>256</v>
      </c>
      <c r="F21" s="175" t="s">
        <v>251</v>
      </c>
      <c r="G21" s="181" t="s">
        <v>260</v>
      </c>
      <c r="H21" s="182" t="s">
        <v>258</v>
      </c>
      <c r="I21" s="182" t="s">
        <v>258</v>
      </c>
      <c r="J21" s="182" t="s">
        <v>258</v>
      </c>
      <c r="K21" s="182" t="s">
        <v>258</v>
      </c>
      <c r="L21" s="176">
        <v>1</v>
      </c>
      <c r="M21" s="176">
        <v>1</v>
      </c>
      <c r="N21" s="182" t="s">
        <v>258</v>
      </c>
      <c r="O21" s="182" t="s">
        <v>258</v>
      </c>
      <c r="P21" s="182" t="s">
        <v>258</v>
      </c>
      <c r="Q21" s="182" t="s">
        <v>258</v>
      </c>
      <c r="R21" s="182" t="s">
        <v>258</v>
      </c>
      <c r="S21" s="182" t="s">
        <v>258</v>
      </c>
      <c r="T21" s="182" t="s">
        <v>258</v>
      </c>
      <c r="U21" s="183" t="s">
        <v>258</v>
      </c>
    </row>
    <row r="22" spans="1:21" s="178" customFormat="1">
      <c r="A22" s="179">
        <v>16</v>
      </c>
      <c r="B22" s="180">
        <v>1259</v>
      </c>
      <c r="C22" s="181" t="s">
        <v>254</v>
      </c>
      <c r="D22" s="181" t="s">
        <v>268</v>
      </c>
      <c r="E22" s="181" t="s">
        <v>265</v>
      </c>
      <c r="F22" s="175" t="s">
        <v>251</v>
      </c>
      <c r="G22" s="181" t="s">
        <v>257</v>
      </c>
      <c r="H22" s="182" t="s">
        <v>258</v>
      </c>
      <c r="I22" s="182" t="s">
        <v>258</v>
      </c>
      <c r="J22" s="182">
        <v>1</v>
      </c>
      <c r="K22" s="182" t="s">
        <v>258</v>
      </c>
      <c r="L22" s="182" t="s">
        <v>258</v>
      </c>
      <c r="M22" s="182" t="s">
        <v>258</v>
      </c>
      <c r="N22" s="182" t="s">
        <v>258</v>
      </c>
      <c r="O22" s="182" t="s">
        <v>258</v>
      </c>
      <c r="P22" s="182">
        <v>1</v>
      </c>
      <c r="Q22" s="182" t="s">
        <v>258</v>
      </c>
      <c r="R22" s="182" t="s">
        <v>258</v>
      </c>
      <c r="S22" s="182" t="s">
        <v>258</v>
      </c>
      <c r="T22" s="182" t="s">
        <v>258</v>
      </c>
      <c r="U22" s="183" t="s">
        <v>258</v>
      </c>
    </row>
    <row r="23" spans="1:21" s="178" customFormat="1">
      <c r="A23" s="179">
        <v>17</v>
      </c>
      <c r="B23" s="180">
        <v>1264</v>
      </c>
      <c r="C23" s="181" t="s">
        <v>25</v>
      </c>
      <c r="D23" s="181" t="s">
        <v>268</v>
      </c>
      <c r="E23" s="181" t="s">
        <v>265</v>
      </c>
      <c r="F23" s="181" t="s">
        <v>251</v>
      </c>
      <c r="G23" s="181" t="s">
        <v>257</v>
      </c>
      <c r="H23" s="182" t="s">
        <v>258</v>
      </c>
      <c r="I23" s="182" t="s">
        <v>258</v>
      </c>
      <c r="J23" s="182">
        <v>1</v>
      </c>
      <c r="K23" s="182" t="s">
        <v>258</v>
      </c>
      <c r="L23" s="182" t="s">
        <v>258</v>
      </c>
      <c r="M23" s="182" t="s">
        <v>258</v>
      </c>
      <c r="N23" s="182" t="s">
        <v>258</v>
      </c>
      <c r="O23" s="182" t="s">
        <v>258</v>
      </c>
      <c r="P23" s="181">
        <v>1</v>
      </c>
      <c r="Q23" s="182" t="s">
        <v>258</v>
      </c>
      <c r="R23" s="182" t="s">
        <v>258</v>
      </c>
      <c r="S23" s="182" t="s">
        <v>258</v>
      </c>
      <c r="T23" s="182" t="s">
        <v>258</v>
      </c>
      <c r="U23" s="183" t="s">
        <v>258</v>
      </c>
    </row>
    <row r="24" spans="1:21" s="178" customFormat="1">
      <c r="A24" s="179">
        <v>18</v>
      </c>
      <c r="B24" s="180">
        <v>1274</v>
      </c>
      <c r="C24" s="181" t="s">
        <v>254</v>
      </c>
      <c r="D24" s="181" t="s">
        <v>255</v>
      </c>
      <c r="E24" s="175" t="s">
        <v>256</v>
      </c>
      <c r="F24" s="175" t="s">
        <v>251</v>
      </c>
      <c r="G24" s="181" t="s">
        <v>257</v>
      </c>
      <c r="H24" s="182" t="s">
        <v>258</v>
      </c>
      <c r="I24" s="182" t="s">
        <v>258</v>
      </c>
      <c r="J24" s="182" t="s">
        <v>258</v>
      </c>
      <c r="K24" s="182" t="s">
        <v>258</v>
      </c>
      <c r="L24" s="176">
        <v>1</v>
      </c>
      <c r="M24" s="176">
        <v>1</v>
      </c>
      <c r="N24" s="182" t="s">
        <v>258</v>
      </c>
      <c r="O24" s="182" t="s">
        <v>258</v>
      </c>
      <c r="P24" s="182" t="s">
        <v>258</v>
      </c>
      <c r="Q24" s="182" t="s">
        <v>258</v>
      </c>
      <c r="R24" s="182" t="s">
        <v>258</v>
      </c>
      <c r="S24" s="182" t="s">
        <v>258</v>
      </c>
      <c r="T24" s="182" t="s">
        <v>258</v>
      </c>
      <c r="U24" s="183" t="s">
        <v>258</v>
      </c>
    </row>
    <row r="25" spans="1:21" s="178" customFormat="1">
      <c r="A25" s="179">
        <v>19</v>
      </c>
      <c r="B25" s="180">
        <v>1392</v>
      </c>
      <c r="C25" s="181" t="s">
        <v>25</v>
      </c>
      <c r="D25" s="181" t="s">
        <v>269</v>
      </c>
      <c r="E25" s="181" t="s">
        <v>265</v>
      </c>
      <c r="F25" s="181" t="s">
        <v>251</v>
      </c>
      <c r="G25" s="181" t="s">
        <v>260</v>
      </c>
      <c r="H25" s="182" t="s">
        <v>258</v>
      </c>
      <c r="I25" s="182" t="s">
        <v>258</v>
      </c>
      <c r="J25" s="182">
        <v>1</v>
      </c>
      <c r="K25" s="182" t="s">
        <v>258</v>
      </c>
      <c r="L25" s="182" t="s">
        <v>258</v>
      </c>
      <c r="M25" s="182" t="s">
        <v>258</v>
      </c>
      <c r="N25" s="182" t="s">
        <v>258</v>
      </c>
      <c r="O25" s="182" t="s">
        <v>258</v>
      </c>
      <c r="P25" s="182" t="s">
        <v>258</v>
      </c>
      <c r="Q25" s="182" t="s">
        <v>258</v>
      </c>
      <c r="R25" s="182" t="s">
        <v>258</v>
      </c>
      <c r="S25" s="182" t="s">
        <v>258</v>
      </c>
      <c r="T25" s="182" t="s">
        <v>258</v>
      </c>
      <c r="U25" s="183" t="s">
        <v>258</v>
      </c>
    </row>
    <row r="26" spans="1:21" s="178" customFormat="1">
      <c r="A26" s="179">
        <v>20</v>
      </c>
      <c r="B26" s="180">
        <v>1800</v>
      </c>
      <c r="C26" s="181" t="s">
        <v>25</v>
      </c>
      <c r="D26" s="181" t="s">
        <v>272</v>
      </c>
      <c r="E26" s="181" t="s">
        <v>265</v>
      </c>
      <c r="F26" s="181" t="s">
        <v>251</v>
      </c>
      <c r="G26" s="181" t="s">
        <v>260</v>
      </c>
      <c r="H26" s="182" t="s">
        <v>258</v>
      </c>
      <c r="I26" s="182" t="s">
        <v>258</v>
      </c>
      <c r="J26" s="182">
        <v>1</v>
      </c>
      <c r="K26" s="182" t="s">
        <v>258</v>
      </c>
      <c r="L26" s="182" t="s">
        <v>258</v>
      </c>
      <c r="M26" s="182" t="s">
        <v>258</v>
      </c>
      <c r="N26" s="182" t="s">
        <v>258</v>
      </c>
      <c r="O26" s="182" t="s">
        <v>258</v>
      </c>
      <c r="P26" s="181">
        <v>1</v>
      </c>
      <c r="Q26" s="182" t="s">
        <v>258</v>
      </c>
      <c r="R26" s="182" t="s">
        <v>258</v>
      </c>
      <c r="S26" s="182" t="s">
        <v>258</v>
      </c>
      <c r="T26" s="182" t="s">
        <v>258</v>
      </c>
      <c r="U26" s="183" t="s">
        <v>258</v>
      </c>
    </row>
    <row r="27" spans="1:21" s="178" customFormat="1">
      <c r="A27" s="179">
        <v>21</v>
      </c>
      <c r="B27" s="180">
        <v>2075</v>
      </c>
      <c r="C27" s="181" t="s">
        <v>254</v>
      </c>
      <c r="D27" s="181" t="s">
        <v>259</v>
      </c>
      <c r="E27" s="175" t="s">
        <v>256</v>
      </c>
      <c r="F27" s="181" t="s">
        <v>251</v>
      </c>
      <c r="G27" s="181" t="s">
        <v>260</v>
      </c>
      <c r="H27" s="182" t="s">
        <v>258</v>
      </c>
      <c r="I27" s="182" t="s">
        <v>258</v>
      </c>
      <c r="J27" s="182" t="s">
        <v>258</v>
      </c>
      <c r="K27" s="182" t="s">
        <v>258</v>
      </c>
      <c r="L27" s="176">
        <v>1</v>
      </c>
      <c r="M27" s="176">
        <v>1</v>
      </c>
      <c r="N27" s="182" t="s">
        <v>258</v>
      </c>
      <c r="O27" s="182" t="s">
        <v>258</v>
      </c>
      <c r="P27" s="182" t="s">
        <v>258</v>
      </c>
      <c r="Q27" s="182" t="s">
        <v>258</v>
      </c>
      <c r="R27" s="182" t="s">
        <v>258</v>
      </c>
      <c r="S27" s="182" t="s">
        <v>258</v>
      </c>
      <c r="T27" s="182" t="s">
        <v>258</v>
      </c>
      <c r="U27" s="183" t="s">
        <v>258</v>
      </c>
    </row>
    <row r="28" spans="1:21" s="178" customFormat="1">
      <c r="A28" s="179">
        <v>22</v>
      </c>
      <c r="B28" s="180">
        <v>2075</v>
      </c>
      <c r="C28" s="181" t="s">
        <v>254</v>
      </c>
      <c r="D28" s="181" t="s">
        <v>261</v>
      </c>
      <c r="E28" s="175" t="s">
        <v>256</v>
      </c>
      <c r="F28" s="181" t="s">
        <v>251</v>
      </c>
      <c r="G28" s="181" t="s">
        <v>262</v>
      </c>
      <c r="H28" s="182" t="s">
        <v>258</v>
      </c>
      <c r="I28" s="182" t="s">
        <v>258</v>
      </c>
      <c r="J28" s="182" t="s">
        <v>258</v>
      </c>
      <c r="K28" s="182" t="s">
        <v>258</v>
      </c>
      <c r="L28" s="176">
        <v>1</v>
      </c>
      <c r="M28" s="182" t="s">
        <v>258</v>
      </c>
      <c r="N28" s="182" t="s">
        <v>258</v>
      </c>
      <c r="O28" s="182" t="s">
        <v>258</v>
      </c>
      <c r="P28" s="182" t="s">
        <v>258</v>
      </c>
      <c r="Q28" s="182" t="s">
        <v>258</v>
      </c>
      <c r="R28" s="182" t="s">
        <v>258</v>
      </c>
      <c r="S28" s="182" t="s">
        <v>258</v>
      </c>
      <c r="T28" s="182" t="s">
        <v>258</v>
      </c>
      <c r="U28" s="183" t="s">
        <v>258</v>
      </c>
    </row>
    <row r="29" spans="1:21" s="178" customFormat="1">
      <c r="A29" s="179">
        <v>23</v>
      </c>
      <c r="B29" s="180">
        <v>2213</v>
      </c>
      <c r="C29" s="181" t="s">
        <v>254</v>
      </c>
      <c r="D29" s="181" t="s">
        <v>273</v>
      </c>
      <c r="E29" s="175" t="s">
        <v>256</v>
      </c>
      <c r="F29" s="181" t="s">
        <v>250</v>
      </c>
      <c r="G29" s="181" t="s">
        <v>274</v>
      </c>
      <c r="H29" s="182" t="s">
        <v>258</v>
      </c>
      <c r="I29" s="182" t="s">
        <v>258</v>
      </c>
      <c r="J29" s="182" t="s">
        <v>258</v>
      </c>
      <c r="K29" s="182" t="s">
        <v>258</v>
      </c>
      <c r="L29" s="176">
        <v>1</v>
      </c>
      <c r="M29" s="176">
        <v>1</v>
      </c>
      <c r="N29" s="182" t="s">
        <v>258</v>
      </c>
      <c r="O29" s="182" t="s">
        <v>258</v>
      </c>
      <c r="P29" s="182" t="s">
        <v>258</v>
      </c>
      <c r="Q29" s="182" t="s">
        <v>258</v>
      </c>
      <c r="R29" s="182" t="s">
        <v>258</v>
      </c>
      <c r="S29" s="182" t="s">
        <v>258</v>
      </c>
      <c r="T29" s="182" t="s">
        <v>258</v>
      </c>
      <c r="U29" s="183" t="s">
        <v>258</v>
      </c>
    </row>
    <row r="30" spans="1:21" s="178" customFormat="1">
      <c r="A30" s="168" t="s">
        <v>275</v>
      </c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70"/>
      <c r="Q30" s="171"/>
      <c r="R30" s="171"/>
      <c r="S30" s="171"/>
      <c r="T30" s="171"/>
      <c r="U30" s="172"/>
    </row>
    <row r="31" spans="1:21" s="178" customFormat="1">
      <c r="A31" s="179">
        <v>1</v>
      </c>
      <c r="B31" s="180">
        <v>12</v>
      </c>
      <c r="C31" s="181" t="s">
        <v>25</v>
      </c>
      <c r="D31" s="181" t="s">
        <v>276</v>
      </c>
      <c r="E31" s="181" t="s">
        <v>265</v>
      </c>
      <c r="F31" s="181" t="s">
        <v>251</v>
      </c>
      <c r="G31" s="181" t="s">
        <v>257</v>
      </c>
      <c r="H31" s="182" t="s">
        <v>258</v>
      </c>
      <c r="I31" s="182" t="s">
        <v>258</v>
      </c>
      <c r="J31" s="182">
        <v>1</v>
      </c>
      <c r="K31" s="182" t="s">
        <v>258</v>
      </c>
      <c r="L31" s="182" t="s">
        <v>258</v>
      </c>
      <c r="M31" s="182" t="s">
        <v>258</v>
      </c>
      <c r="N31" s="182" t="s">
        <v>258</v>
      </c>
      <c r="O31" s="182" t="s">
        <v>258</v>
      </c>
      <c r="P31" s="181">
        <v>1</v>
      </c>
      <c r="Q31" s="182" t="s">
        <v>258</v>
      </c>
      <c r="R31" s="182" t="s">
        <v>258</v>
      </c>
      <c r="S31" s="182" t="s">
        <v>258</v>
      </c>
      <c r="T31" s="182" t="s">
        <v>258</v>
      </c>
      <c r="U31" s="183" t="s">
        <v>258</v>
      </c>
    </row>
    <row r="32" spans="1:21" s="178" customFormat="1">
      <c r="A32" s="179">
        <v>2</v>
      </c>
      <c r="B32" s="180">
        <v>12</v>
      </c>
      <c r="C32" s="181" t="s">
        <v>25</v>
      </c>
      <c r="D32" s="181" t="s">
        <v>259</v>
      </c>
      <c r="E32" s="181" t="s">
        <v>265</v>
      </c>
      <c r="F32" s="181" t="s">
        <v>251</v>
      </c>
      <c r="G32" s="181" t="s">
        <v>260</v>
      </c>
      <c r="H32" s="182" t="s">
        <v>258</v>
      </c>
      <c r="I32" s="182" t="s">
        <v>258</v>
      </c>
      <c r="J32" s="182">
        <v>1</v>
      </c>
      <c r="K32" s="182" t="s">
        <v>258</v>
      </c>
      <c r="L32" s="182" t="s">
        <v>258</v>
      </c>
      <c r="M32" s="182" t="s">
        <v>258</v>
      </c>
      <c r="N32" s="182" t="s">
        <v>258</v>
      </c>
      <c r="O32" s="182" t="s">
        <v>258</v>
      </c>
      <c r="P32" s="182" t="s">
        <v>258</v>
      </c>
      <c r="Q32" s="182" t="s">
        <v>258</v>
      </c>
      <c r="R32" s="182" t="s">
        <v>258</v>
      </c>
      <c r="S32" s="182" t="s">
        <v>258</v>
      </c>
      <c r="T32" s="182" t="s">
        <v>258</v>
      </c>
      <c r="U32" s="183" t="s">
        <v>258</v>
      </c>
    </row>
    <row r="33" spans="1:21" s="178" customFormat="1">
      <c r="A33" s="179">
        <v>3</v>
      </c>
      <c r="B33" s="180">
        <v>26</v>
      </c>
      <c r="C33" s="181" t="s">
        <v>254</v>
      </c>
      <c r="D33" s="181" t="s">
        <v>277</v>
      </c>
      <c r="E33" s="175" t="s">
        <v>256</v>
      </c>
      <c r="F33" s="181" t="s">
        <v>251</v>
      </c>
      <c r="G33" s="181" t="s">
        <v>278</v>
      </c>
      <c r="H33" s="182" t="s">
        <v>258</v>
      </c>
      <c r="I33" s="182" t="s">
        <v>258</v>
      </c>
      <c r="J33" s="182" t="s">
        <v>258</v>
      </c>
      <c r="K33" s="182" t="s">
        <v>258</v>
      </c>
      <c r="L33" s="176">
        <v>1</v>
      </c>
      <c r="M33" s="176">
        <v>1</v>
      </c>
      <c r="N33" s="182" t="s">
        <v>258</v>
      </c>
      <c r="O33" s="182" t="s">
        <v>258</v>
      </c>
      <c r="P33" s="182" t="s">
        <v>258</v>
      </c>
      <c r="Q33" s="182" t="s">
        <v>258</v>
      </c>
      <c r="R33" s="182" t="s">
        <v>258</v>
      </c>
      <c r="S33" s="182" t="s">
        <v>258</v>
      </c>
      <c r="T33" s="182" t="s">
        <v>258</v>
      </c>
      <c r="U33" s="183" t="s">
        <v>258</v>
      </c>
    </row>
    <row r="34" spans="1:21" s="178" customFormat="1">
      <c r="A34" s="179">
        <v>4</v>
      </c>
      <c r="B34" s="180">
        <v>48</v>
      </c>
      <c r="C34" s="181" t="s">
        <v>254</v>
      </c>
      <c r="D34" s="181" t="s">
        <v>279</v>
      </c>
      <c r="E34" s="175" t="s">
        <v>256</v>
      </c>
      <c r="F34" s="181" t="s">
        <v>251</v>
      </c>
      <c r="G34" s="181" t="s">
        <v>267</v>
      </c>
      <c r="H34" s="182" t="s">
        <v>258</v>
      </c>
      <c r="I34" s="182" t="s">
        <v>258</v>
      </c>
      <c r="J34" s="182" t="s">
        <v>258</v>
      </c>
      <c r="K34" s="182" t="s">
        <v>258</v>
      </c>
      <c r="L34" s="176">
        <v>1</v>
      </c>
      <c r="M34" s="176">
        <v>1</v>
      </c>
      <c r="N34" s="182" t="s">
        <v>258</v>
      </c>
      <c r="O34" s="182" t="s">
        <v>258</v>
      </c>
      <c r="P34" s="182" t="s">
        <v>258</v>
      </c>
      <c r="Q34" s="182" t="s">
        <v>258</v>
      </c>
      <c r="R34" s="182" t="s">
        <v>258</v>
      </c>
      <c r="S34" s="182" t="s">
        <v>258</v>
      </c>
      <c r="T34" s="182" t="s">
        <v>258</v>
      </c>
      <c r="U34" s="183" t="s">
        <v>258</v>
      </c>
    </row>
    <row r="35" spans="1:21" s="178" customFormat="1" hidden="1">
      <c r="A35" s="179"/>
      <c r="B35" s="184"/>
      <c r="C35" s="185"/>
      <c r="D35" s="185"/>
      <c r="E35" s="185"/>
      <c r="F35" s="185"/>
      <c r="G35" s="185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7"/>
    </row>
    <row r="36" spans="1:21" s="178" customFormat="1" hidden="1">
      <c r="A36" s="179"/>
      <c r="B36" s="184"/>
      <c r="C36" s="185"/>
      <c r="D36" s="185"/>
      <c r="E36" s="185"/>
      <c r="F36" s="185"/>
      <c r="G36" s="185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7"/>
    </row>
    <row r="37" spans="1:21" s="178" customFormat="1" hidden="1">
      <c r="A37" s="179"/>
      <c r="B37" s="184"/>
      <c r="C37" s="185"/>
      <c r="D37" s="185"/>
      <c r="E37" s="185"/>
      <c r="F37" s="185"/>
      <c r="G37" s="185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7"/>
    </row>
    <row r="38" spans="1:21" s="178" customFormat="1" hidden="1">
      <c r="A38" s="179"/>
      <c r="B38" s="184"/>
      <c r="C38" s="185"/>
      <c r="D38" s="185"/>
      <c r="E38" s="185"/>
      <c r="F38" s="185"/>
      <c r="G38" s="185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7"/>
    </row>
    <row r="39" spans="1:21" s="178" customFormat="1" hidden="1">
      <c r="A39" s="179"/>
      <c r="B39" s="184"/>
      <c r="C39" s="185"/>
      <c r="D39" s="185"/>
      <c r="E39" s="185"/>
      <c r="F39" s="185"/>
      <c r="G39" s="185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7"/>
    </row>
    <row r="40" spans="1:21" s="178" customFormat="1" hidden="1">
      <c r="A40" s="188"/>
      <c r="B40" s="184"/>
      <c r="C40" s="185"/>
      <c r="D40" s="185"/>
      <c r="E40" s="185"/>
      <c r="F40" s="185"/>
      <c r="G40" s="185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7"/>
    </row>
    <row r="41" spans="1:21" s="178" customFormat="1" hidden="1">
      <c r="A41" s="188"/>
      <c r="B41" s="184"/>
      <c r="C41" s="185"/>
      <c r="D41" s="185"/>
      <c r="E41" s="185"/>
      <c r="F41" s="185"/>
      <c r="G41" s="185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7"/>
    </row>
    <row r="42" spans="1:21" s="178" customFormat="1" hidden="1">
      <c r="A42" s="188"/>
      <c r="B42" s="184"/>
      <c r="C42" s="185"/>
      <c r="D42" s="185"/>
      <c r="E42" s="185"/>
      <c r="F42" s="185"/>
      <c r="G42" s="185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7"/>
    </row>
    <row r="43" spans="1:21" s="178" customFormat="1" hidden="1">
      <c r="A43" s="188"/>
      <c r="B43" s="184"/>
      <c r="C43" s="185"/>
      <c r="D43" s="185"/>
      <c r="E43" s="185"/>
      <c r="F43" s="185"/>
      <c r="G43" s="185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7"/>
    </row>
    <row r="44" spans="1:21" s="189" customFormat="1" hidden="1">
      <c r="A44" s="188"/>
      <c r="B44" s="184"/>
      <c r="C44" s="185"/>
      <c r="D44" s="185"/>
      <c r="E44" s="185"/>
      <c r="F44" s="185"/>
      <c r="G44" s="185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7"/>
    </row>
    <row r="45" spans="1:21" s="178" customFormat="1" hidden="1">
      <c r="A45" s="188"/>
      <c r="B45" s="184"/>
      <c r="C45" s="185"/>
      <c r="D45" s="185"/>
      <c r="E45" s="185"/>
      <c r="F45" s="185"/>
      <c r="G45" s="185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7"/>
    </row>
    <row r="46" spans="1:21" s="178" customFormat="1" hidden="1">
      <c r="A46" s="188"/>
      <c r="B46" s="184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7"/>
    </row>
    <row r="47" spans="1:21" s="178" customFormat="1" hidden="1">
      <c r="A47" s="188"/>
      <c r="B47" s="184"/>
      <c r="C47" s="185"/>
      <c r="D47" s="185"/>
      <c r="E47" s="185"/>
      <c r="F47" s="185"/>
      <c r="G47" s="185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7"/>
    </row>
    <row r="48" spans="1:21" s="178" customFormat="1" hidden="1">
      <c r="A48" s="188"/>
      <c r="B48" s="184"/>
      <c r="C48" s="185"/>
      <c r="D48" s="185"/>
      <c r="E48" s="185"/>
      <c r="F48" s="185"/>
      <c r="G48" s="185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7"/>
    </row>
    <row r="49" spans="1:21" s="178" customFormat="1" hidden="1">
      <c r="A49" s="188"/>
      <c r="B49" s="184"/>
      <c r="C49" s="185"/>
      <c r="D49" s="185"/>
      <c r="E49" s="185"/>
      <c r="F49" s="185"/>
      <c r="G49" s="185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7"/>
    </row>
    <row r="50" spans="1:21" s="178" customFormat="1" hidden="1">
      <c r="A50" s="188"/>
      <c r="B50" s="184"/>
      <c r="C50" s="185"/>
      <c r="D50" s="185"/>
      <c r="E50" s="185"/>
      <c r="F50" s="185"/>
      <c r="G50" s="185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7"/>
    </row>
    <row r="51" spans="1:21" s="178" customFormat="1" hidden="1">
      <c r="A51" s="188"/>
      <c r="B51" s="184"/>
      <c r="C51" s="185"/>
      <c r="D51" s="185"/>
      <c r="E51" s="185"/>
      <c r="F51" s="185"/>
      <c r="G51" s="185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7"/>
    </row>
    <row r="52" spans="1:21" s="178" customFormat="1" hidden="1">
      <c r="A52" s="188"/>
      <c r="B52" s="184"/>
      <c r="C52" s="185"/>
      <c r="D52" s="185"/>
      <c r="E52" s="185"/>
      <c r="F52" s="185"/>
      <c r="G52" s="185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7"/>
    </row>
    <row r="53" spans="1:21" s="178" customFormat="1" hidden="1">
      <c r="A53" s="188"/>
      <c r="B53" s="184"/>
      <c r="C53" s="185"/>
      <c r="D53" s="185"/>
      <c r="E53" s="185"/>
      <c r="F53" s="185"/>
      <c r="G53" s="185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7"/>
    </row>
    <row r="54" spans="1:21" s="178" customFormat="1" hidden="1">
      <c r="A54" s="188"/>
      <c r="B54" s="184"/>
      <c r="C54" s="185"/>
      <c r="D54" s="185"/>
      <c r="E54" s="185"/>
      <c r="F54" s="185"/>
      <c r="G54" s="185"/>
      <c r="H54" s="186"/>
      <c r="I54" s="186"/>
      <c r="J54" s="186"/>
      <c r="K54" s="186"/>
      <c r="L54" s="186"/>
      <c r="M54" s="186"/>
      <c r="N54" s="186"/>
      <c r="O54" s="186"/>
      <c r="P54" s="185"/>
      <c r="Q54" s="186"/>
      <c r="R54" s="186"/>
      <c r="S54" s="186"/>
      <c r="T54" s="186"/>
      <c r="U54" s="187"/>
    </row>
    <row r="55" spans="1:21" s="178" customFormat="1" hidden="1">
      <c r="A55" s="188"/>
      <c r="B55" s="184"/>
      <c r="C55" s="185"/>
      <c r="D55" s="185"/>
      <c r="E55" s="185"/>
      <c r="F55" s="185"/>
      <c r="G55" s="185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7"/>
    </row>
    <row r="56" spans="1:21" s="178" customFormat="1" hidden="1">
      <c r="A56" s="188"/>
      <c r="B56" s="184"/>
      <c r="C56" s="185"/>
      <c r="D56" s="185"/>
      <c r="E56" s="185"/>
      <c r="F56" s="185"/>
      <c r="G56" s="185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7"/>
    </row>
    <row r="57" spans="1:21" s="178" customFormat="1" hidden="1">
      <c r="A57" s="188"/>
      <c r="B57" s="184"/>
      <c r="C57" s="185"/>
      <c r="D57" s="185"/>
      <c r="E57" s="185"/>
      <c r="F57" s="185"/>
      <c r="G57" s="185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7"/>
    </row>
    <row r="58" spans="1:21" s="178" customFormat="1" hidden="1">
      <c r="A58" s="188"/>
      <c r="B58" s="184"/>
      <c r="C58" s="185"/>
      <c r="D58" s="185"/>
      <c r="E58" s="185"/>
      <c r="F58" s="185"/>
      <c r="G58" s="185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7"/>
    </row>
    <row r="59" spans="1:21" s="178" customFormat="1" hidden="1">
      <c r="A59" s="188"/>
      <c r="B59" s="184"/>
      <c r="C59" s="185"/>
      <c r="D59" s="185"/>
      <c r="E59" s="185"/>
      <c r="F59" s="185"/>
      <c r="G59" s="185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7"/>
    </row>
    <row r="60" spans="1:21" s="178" customFormat="1" hidden="1">
      <c r="A60" s="188"/>
      <c r="B60" s="184"/>
      <c r="C60" s="185"/>
      <c r="D60" s="185"/>
      <c r="E60" s="185"/>
      <c r="F60" s="185"/>
      <c r="G60" s="185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7"/>
    </row>
    <row r="61" spans="1:21" s="178" customFormat="1" hidden="1">
      <c r="A61" s="188"/>
      <c r="B61" s="184"/>
      <c r="C61" s="185"/>
      <c r="D61" s="185"/>
      <c r="E61" s="185"/>
      <c r="F61" s="185"/>
      <c r="G61" s="185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7"/>
    </row>
    <row r="62" spans="1:21" s="178" customFormat="1" hidden="1">
      <c r="A62" s="188"/>
      <c r="B62" s="184"/>
      <c r="C62" s="185"/>
      <c r="D62" s="185"/>
      <c r="E62" s="185"/>
      <c r="F62" s="185"/>
      <c r="G62" s="185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7"/>
    </row>
    <row r="63" spans="1:21" s="178" customFormat="1" hidden="1">
      <c r="A63" s="188"/>
      <c r="B63" s="184"/>
      <c r="C63" s="185"/>
      <c r="D63" s="185"/>
      <c r="E63" s="185"/>
      <c r="F63" s="185"/>
      <c r="G63" s="185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7"/>
    </row>
    <row r="64" spans="1:21" s="178" customFormat="1" hidden="1">
      <c r="A64" s="188"/>
      <c r="B64" s="184"/>
      <c r="C64" s="185"/>
      <c r="D64" s="185"/>
      <c r="E64" s="185"/>
      <c r="F64" s="185"/>
      <c r="G64" s="185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7"/>
    </row>
    <row r="65" spans="1:21" s="178" customFormat="1" hidden="1">
      <c r="A65" s="188"/>
      <c r="B65" s="184"/>
      <c r="C65" s="185"/>
      <c r="D65" s="185"/>
      <c r="E65" s="185"/>
      <c r="F65" s="185"/>
      <c r="G65" s="185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87"/>
    </row>
    <row r="66" spans="1:21" s="178" customFormat="1" hidden="1">
      <c r="A66" s="188"/>
      <c r="B66" s="184"/>
      <c r="C66" s="185"/>
      <c r="D66" s="185"/>
      <c r="E66" s="185"/>
      <c r="F66" s="185"/>
      <c r="G66" s="185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7"/>
    </row>
    <row r="67" spans="1:21" s="178" customFormat="1" hidden="1">
      <c r="A67" s="188"/>
      <c r="B67" s="184"/>
      <c r="C67" s="185"/>
      <c r="D67" s="185"/>
      <c r="E67" s="185"/>
      <c r="F67" s="185"/>
      <c r="G67" s="185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7"/>
    </row>
    <row r="68" spans="1:21" s="178" customFormat="1" hidden="1">
      <c r="A68" s="188"/>
      <c r="B68" s="184"/>
      <c r="C68" s="185"/>
      <c r="D68" s="185"/>
      <c r="E68" s="185"/>
      <c r="F68" s="185"/>
      <c r="G68" s="185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7"/>
    </row>
    <row r="69" spans="1:21" s="178" customFormat="1" hidden="1">
      <c r="A69" s="188"/>
      <c r="B69" s="184"/>
      <c r="C69" s="185"/>
      <c r="D69" s="185"/>
      <c r="E69" s="185"/>
      <c r="F69" s="185"/>
      <c r="G69" s="185"/>
      <c r="H69" s="186"/>
      <c r="I69" s="186"/>
      <c r="J69" s="186"/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7"/>
    </row>
    <row r="70" spans="1:21" s="178" customFormat="1" hidden="1">
      <c r="A70" s="188"/>
      <c r="B70" s="184"/>
      <c r="C70" s="185"/>
      <c r="D70" s="185"/>
      <c r="E70" s="185"/>
      <c r="F70" s="185"/>
      <c r="G70" s="185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7"/>
    </row>
    <row r="71" spans="1:21" s="178" customFormat="1" hidden="1">
      <c r="A71" s="188"/>
      <c r="B71" s="184"/>
      <c r="C71" s="185"/>
      <c r="D71" s="185"/>
      <c r="E71" s="185"/>
      <c r="F71" s="185"/>
      <c r="G71" s="185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7"/>
    </row>
    <row r="72" spans="1:21" s="178" customFormat="1" hidden="1">
      <c r="A72" s="188"/>
      <c r="B72" s="184"/>
      <c r="C72" s="185"/>
      <c r="D72" s="185"/>
      <c r="E72" s="185"/>
      <c r="F72" s="185"/>
      <c r="G72" s="185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7"/>
    </row>
    <row r="73" spans="1:21" s="178" customFormat="1" hidden="1">
      <c r="A73" s="188"/>
      <c r="B73" s="184"/>
      <c r="C73" s="185"/>
      <c r="D73" s="185"/>
      <c r="E73" s="185"/>
      <c r="F73" s="185"/>
      <c r="G73" s="185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7"/>
    </row>
    <row r="74" spans="1:21" s="178" customFormat="1" hidden="1">
      <c r="A74" s="188"/>
      <c r="B74" s="184"/>
      <c r="C74" s="185"/>
      <c r="D74" s="185"/>
      <c r="E74" s="185"/>
      <c r="F74" s="185"/>
      <c r="G74" s="185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7"/>
    </row>
    <row r="75" spans="1:21" s="178" customFormat="1" hidden="1">
      <c r="A75" s="188"/>
      <c r="B75" s="184"/>
      <c r="C75" s="185"/>
      <c r="D75" s="185"/>
      <c r="E75" s="185"/>
      <c r="F75" s="185"/>
      <c r="G75" s="185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7"/>
    </row>
    <row r="76" spans="1:21" s="178" customFormat="1" hidden="1">
      <c r="A76" s="188"/>
      <c r="B76" s="184"/>
      <c r="C76" s="185"/>
      <c r="D76" s="185"/>
      <c r="E76" s="185"/>
      <c r="F76" s="185"/>
      <c r="G76" s="185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7"/>
    </row>
    <row r="77" spans="1:21" s="178" customFormat="1" hidden="1">
      <c r="A77" s="188"/>
      <c r="B77" s="184"/>
      <c r="C77" s="185"/>
      <c r="D77" s="185"/>
      <c r="E77" s="185"/>
      <c r="F77" s="185"/>
      <c r="G77" s="185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7"/>
    </row>
    <row r="78" spans="1:21" s="178" customFormat="1" hidden="1">
      <c r="A78" s="188"/>
      <c r="B78" s="184"/>
      <c r="C78" s="185"/>
      <c r="D78" s="185"/>
      <c r="E78" s="185"/>
      <c r="F78" s="185"/>
      <c r="G78" s="185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7"/>
    </row>
    <row r="79" spans="1:21" s="178" customFormat="1" hidden="1">
      <c r="A79" s="188"/>
      <c r="B79" s="184"/>
      <c r="C79" s="185"/>
      <c r="D79" s="185"/>
      <c r="E79" s="185"/>
      <c r="F79" s="185"/>
      <c r="G79" s="185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7"/>
    </row>
    <row r="80" spans="1:21" s="178" customFormat="1" hidden="1">
      <c r="A80" s="188"/>
      <c r="B80" s="184"/>
      <c r="C80" s="185"/>
      <c r="D80" s="185"/>
      <c r="E80" s="185"/>
      <c r="F80" s="185"/>
      <c r="G80" s="185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7"/>
    </row>
    <row r="81" spans="1:21" s="178" customFormat="1" hidden="1">
      <c r="A81" s="188"/>
      <c r="B81" s="184"/>
      <c r="C81" s="185"/>
      <c r="D81" s="185"/>
      <c r="E81" s="185"/>
      <c r="F81" s="185"/>
      <c r="G81" s="185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7"/>
    </row>
    <row r="82" spans="1:21" s="178" customFormat="1" hidden="1">
      <c r="A82" s="188"/>
      <c r="B82" s="184"/>
      <c r="C82" s="185"/>
      <c r="D82" s="185"/>
      <c r="E82" s="185"/>
      <c r="F82" s="185"/>
      <c r="G82" s="185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7"/>
    </row>
    <row r="83" spans="1:21" s="189" customFormat="1" hidden="1">
      <c r="A83" s="188"/>
      <c r="B83" s="184"/>
      <c r="C83" s="185"/>
      <c r="D83" s="185"/>
      <c r="E83" s="185"/>
      <c r="F83" s="185"/>
      <c r="G83" s="185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7"/>
    </row>
    <row r="84" spans="1:21" s="189" customFormat="1" hidden="1">
      <c r="A84" s="188"/>
      <c r="B84" s="184"/>
      <c r="C84" s="185"/>
      <c r="D84" s="185"/>
      <c r="E84" s="185"/>
      <c r="F84" s="185"/>
      <c r="G84" s="185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7"/>
    </row>
    <row r="85" spans="1:21" s="178" customFormat="1" hidden="1">
      <c r="A85" s="188"/>
      <c r="B85" s="184"/>
      <c r="C85" s="185"/>
      <c r="D85" s="185"/>
      <c r="E85" s="185"/>
      <c r="F85" s="185"/>
      <c r="G85" s="185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7"/>
    </row>
    <row r="86" spans="1:21" s="178" customFormat="1" hidden="1">
      <c r="A86" s="188"/>
      <c r="B86" s="184"/>
      <c r="C86" s="185"/>
      <c r="D86" s="185"/>
      <c r="E86" s="185"/>
      <c r="F86" s="185"/>
      <c r="G86" s="185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7"/>
    </row>
    <row r="87" spans="1:21" s="178" customFormat="1" hidden="1">
      <c r="A87" s="188"/>
      <c r="B87" s="184"/>
      <c r="C87" s="185"/>
      <c r="D87" s="185"/>
      <c r="E87" s="185"/>
      <c r="F87" s="185"/>
      <c r="G87" s="185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7"/>
    </row>
    <row r="88" spans="1:21" s="178" customFormat="1" hidden="1">
      <c r="A88" s="188"/>
      <c r="B88" s="184"/>
      <c r="C88" s="185"/>
      <c r="D88" s="185"/>
      <c r="E88" s="185"/>
      <c r="F88" s="185"/>
      <c r="G88" s="185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7"/>
    </row>
    <row r="89" spans="1:21" s="178" customFormat="1" hidden="1">
      <c r="A89" s="188"/>
      <c r="B89" s="184"/>
      <c r="C89" s="185"/>
      <c r="D89" s="185"/>
      <c r="E89" s="185"/>
      <c r="F89" s="185"/>
      <c r="G89" s="185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7"/>
    </row>
    <row r="90" spans="1:21" s="178" customFormat="1" hidden="1">
      <c r="A90" s="188"/>
      <c r="B90" s="184"/>
      <c r="C90" s="185"/>
      <c r="D90" s="185"/>
      <c r="E90" s="185"/>
      <c r="F90" s="185"/>
      <c r="G90" s="185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7"/>
    </row>
    <row r="91" spans="1:21" s="178" customFormat="1" hidden="1">
      <c r="A91" s="188"/>
      <c r="B91" s="184"/>
      <c r="C91" s="185"/>
      <c r="D91" s="185"/>
      <c r="E91" s="185"/>
      <c r="F91" s="185"/>
      <c r="G91" s="185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7"/>
    </row>
    <row r="92" spans="1:21" s="178" customFormat="1" hidden="1">
      <c r="A92" s="188"/>
      <c r="B92" s="184"/>
      <c r="C92" s="185"/>
      <c r="D92" s="185"/>
      <c r="E92" s="185"/>
      <c r="F92" s="185"/>
      <c r="G92" s="185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7"/>
    </row>
    <row r="93" spans="1:21" s="178" customFormat="1" hidden="1">
      <c r="A93" s="188"/>
      <c r="B93" s="184"/>
      <c r="C93" s="185"/>
      <c r="D93" s="185"/>
      <c r="E93" s="185"/>
      <c r="F93" s="185"/>
      <c r="G93" s="185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7"/>
    </row>
    <row r="94" spans="1:21" s="178" customFormat="1" hidden="1">
      <c r="A94" s="188"/>
      <c r="B94" s="184"/>
      <c r="C94" s="185"/>
      <c r="D94" s="185"/>
      <c r="E94" s="185"/>
      <c r="F94" s="185"/>
      <c r="G94" s="185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7"/>
    </row>
    <row r="95" spans="1:21" s="178" customFormat="1" hidden="1">
      <c r="A95" s="188"/>
      <c r="B95" s="184"/>
      <c r="C95" s="185"/>
      <c r="D95" s="185"/>
      <c r="E95" s="185"/>
      <c r="F95" s="185"/>
      <c r="G95" s="185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7"/>
    </row>
    <row r="96" spans="1:21" s="178" customFormat="1" hidden="1">
      <c r="A96" s="188"/>
      <c r="B96" s="184"/>
      <c r="C96" s="185"/>
      <c r="D96" s="185"/>
      <c r="E96" s="185"/>
      <c r="F96" s="185"/>
      <c r="G96" s="185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7"/>
    </row>
    <row r="97" spans="1:21" s="178" customFormat="1" hidden="1">
      <c r="A97" s="188"/>
      <c r="B97" s="184"/>
      <c r="C97" s="185"/>
      <c r="D97" s="185"/>
      <c r="E97" s="185"/>
      <c r="F97" s="185"/>
      <c r="G97" s="185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7"/>
    </row>
    <row r="98" spans="1:21" s="178" customFormat="1" hidden="1">
      <c r="A98" s="188"/>
      <c r="B98" s="184"/>
      <c r="C98" s="185"/>
      <c r="D98" s="185"/>
      <c r="E98" s="185"/>
      <c r="F98" s="185"/>
      <c r="G98" s="185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7"/>
    </row>
    <row r="99" spans="1:21" s="178" customFormat="1" hidden="1">
      <c r="A99" s="188"/>
      <c r="B99" s="184"/>
      <c r="C99" s="185"/>
      <c r="D99" s="185"/>
      <c r="E99" s="185"/>
      <c r="F99" s="185"/>
      <c r="G99" s="185"/>
      <c r="H99" s="186"/>
      <c r="I99" s="186"/>
      <c r="J99" s="186"/>
      <c r="K99" s="186"/>
      <c r="L99" s="186"/>
      <c r="M99" s="186"/>
      <c r="N99" s="186"/>
      <c r="O99" s="186"/>
      <c r="P99" s="185"/>
      <c r="Q99" s="186"/>
      <c r="R99" s="186"/>
      <c r="S99" s="186"/>
      <c r="T99" s="186"/>
      <c r="U99" s="187"/>
    </row>
    <row r="100" spans="1:21" s="178" customFormat="1" hidden="1">
      <c r="A100" s="188"/>
      <c r="B100" s="184"/>
      <c r="C100" s="185"/>
      <c r="D100" s="185"/>
      <c r="E100" s="185"/>
      <c r="F100" s="185"/>
      <c r="G100" s="185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7"/>
    </row>
    <row r="101" spans="1:21" s="189" customFormat="1" hidden="1">
      <c r="A101" s="188"/>
      <c r="B101" s="184"/>
      <c r="C101" s="185"/>
      <c r="D101" s="185"/>
      <c r="E101" s="185"/>
      <c r="F101" s="185"/>
      <c r="G101" s="185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7"/>
    </row>
    <row r="102" spans="1:21" s="178" customFormat="1" hidden="1">
      <c r="A102" s="188"/>
      <c r="B102" s="184"/>
      <c r="C102" s="185"/>
      <c r="D102" s="185"/>
      <c r="E102" s="185"/>
      <c r="F102" s="185"/>
      <c r="G102" s="185"/>
      <c r="H102" s="186"/>
      <c r="I102" s="186"/>
      <c r="J102" s="186"/>
      <c r="K102" s="186"/>
      <c r="L102" s="186"/>
      <c r="M102" s="186"/>
      <c r="N102" s="186"/>
      <c r="O102" s="186"/>
      <c r="P102" s="185"/>
      <c r="Q102" s="186"/>
      <c r="R102" s="186"/>
      <c r="S102" s="186"/>
      <c r="T102" s="186"/>
      <c r="U102" s="187"/>
    </row>
    <row r="103" spans="1:21" s="178" customFormat="1" hidden="1">
      <c r="A103" s="188"/>
      <c r="B103" s="184"/>
      <c r="C103" s="185"/>
      <c r="D103" s="185"/>
      <c r="E103" s="185"/>
      <c r="F103" s="185"/>
      <c r="G103" s="185"/>
      <c r="H103" s="186"/>
      <c r="I103" s="186"/>
      <c r="J103" s="186"/>
      <c r="K103" s="186"/>
      <c r="L103" s="186"/>
      <c r="M103" s="186"/>
      <c r="N103" s="186"/>
      <c r="O103" s="186"/>
      <c r="P103" s="185"/>
      <c r="Q103" s="186"/>
      <c r="R103" s="186"/>
      <c r="S103" s="186"/>
      <c r="T103" s="186"/>
      <c r="U103" s="187"/>
    </row>
    <row r="104" spans="1:21" s="189" customFormat="1" hidden="1">
      <c r="A104" s="188"/>
      <c r="B104" s="184"/>
      <c r="C104" s="185"/>
      <c r="D104" s="185"/>
      <c r="E104" s="185"/>
      <c r="F104" s="185"/>
      <c r="G104" s="185"/>
      <c r="H104" s="186"/>
      <c r="I104" s="186"/>
      <c r="J104" s="186"/>
      <c r="K104" s="186"/>
      <c r="L104" s="186"/>
      <c r="M104" s="186"/>
      <c r="N104" s="186"/>
      <c r="O104" s="186"/>
      <c r="P104" s="185"/>
      <c r="Q104" s="186"/>
      <c r="R104" s="186"/>
      <c r="S104" s="186"/>
      <c r="T104" s="186"/>
      <c r="U104" s="187"/>
    </row>
    <row r="105" spans="1:21" s="189" customFormat="1" hidden="1">
      <c r="A105" s="188"/>
      <c r="B105" s="184"/>
      <c r="C105" s="185"/>
      <c r="D105" s="185"/>
      <c r="E105" s="185"/>
      <c r="F105" s="185"/>
      <c r="G105" s="185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7"/>
    </row>
    <row r="106" spans="1:21" s="189" customFormat="1" hidden="1">
      <c r="A106" s="188"/>
      <c r="B106" s="184"/>
      <c r="C106" s="185"/>
      <c r="D106" s="185"/>
      <c r="E106" s="185"/>
      <c r="F106" s="185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7"/>
    </row>
    <row r="107" spans="1:21" s="178" customFormat="1" hidden="1">
      <c r="A107" s="188"/>
      <c r="B107" s="184"/>
      <c r="C107" s="185"/>
      <c r="D107" s="185"/>
      <c r="E107" s="185"/>
      <c r="F107" s="185"/>
      <c r="G107" s="185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7"/>
    </row>
    <row r="108" spans="1:21" s="178" customFormat="1" hidden="1">
      <c r="A108" s="188"/>
      <c r="B108" s="184"/>
      <c r="C108" s="185"/>
      <c r="D108" s="185"/>
      <c r="E108" s="185"/>
      <c r="F108" s="185"/>
      <c r="G108" s="185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7"/>
    </row>
    <row r="109" spans="1:21" s="178" customFormat="1" hidden="1">
      <c r="A109" s="188"/>
      <c r="B109" s="184"/>
      <c r="C109" s="185"/>
      <c r="D109" s="185"/>
      <c r="E109" s="185"/>
      <c r="F109" s="185"/>
      <c r="G109" s="185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7"/>
    </row>
    <row r="110" spans="1:21" s="178" customFormat="1" hidden="1">
      <c r="A110" s="188"/>
      <c r="B110" s="184"/>
      <c r="C110" s="185"/>
      <c r="D110" s="185"/>
      <c r="E110" s="185"/>
      <c r="F110" s="185"/>
      <c r="G110" s="185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7"/>
    </row>
    <row r="111" spans="1:21" s="178" customFormat="1" hidden="1">
      <c r="A111" s="188"/>
      <c r="B111" s="184"/>
      <c r="C111" s="185"/>
      <c r="D111" s="185"/>
      <c r="E111" s="185"/>
      <c r="F111" s="185"/>
      <c r="G111" s="185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7"/>
    </row>
    <row r="112" spans="1:21" s="178" customFormat="1" hidden="1">
      <c r="A112" s="188"/>
      <c r="B112" s="184"/>
      <c r="C112" s="185"/>
      <c r="D112" s="185"/>
      <c r="E112" s="185"/>
      <c r="F112" s="185"/>
      <c r="G112" s="185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7"/>
    </row>
    <row r="113" spans="1:21" s="178" customFormat="1" hidden="1">
      <c r="A113" s="188"/>
      <c r="B113" s="184"/>
      <c r="C113" s="185"/>
      <c r="D113" s="185"/>
      <c r="E113" s="185"/>
      <c r="F113" s="185"/>
      <c r="G113" s="185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7"/>
    </row>
    <row r="114" spans="1:21" s="189" customFormat="1" hidden="1">
      <c r="A114" s="188"/>
      <c r="B114" s="184"/>
      <c r="C114" s="185"/>
      <c r="D114" s="185"/>
      <c r="E114" s="185"/>
      <c r="F114" s="185"/>
      <c r="G114" s="185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7"/>
    </row>
    <row r="115" spans="1:21" s="189" customFormat="1" hidden="1">
      <c r="A115" s="188"/>
      <c r="B115" s="190"/>
      <c r="C115" s="186"/>
      <c r="D115" s="185"/>
      <c r="E115" s="185"/>
      <c r="F115" s="186"/>
      <c r="G115" s="185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7"/>
    </row>
    <row r="116" spans="1:21" s="178" customFormat="1" hidden="1">
      <c r="A116" s="188"/>
      <c r="B116" s="190"/>
      <c r="C116" s="185"/>
      <c r="D116" s="185"/>
      <c r="E116" s="185"/>
      <c r="F116" s="185"/>
      <c r="G116" s="185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7"/>
    </row>
    <row r="117" spans="1:21" s="178" customFormat="1" hidden="1">
      <c r="A117" s="188"/>
      <c r="B117" s="184"/>
      <c r="C117" s="185"/>
      <c r="D117" s="185"/>
      <c r="E117" s="185"/>
      <c r="F117" s="185"/>
      <c r="G117" s="185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7"/>
    </row>
    <row r="118" spans="1:21" s="178" customFormat="1" hidden="1">
      <c r="A118" s="188"/>
      <c r="B118" s="184"/>
      <c r="C118" s="185"/>
      <c r="D118" s="185"/>
      <c r="E118" s="185"/>
      <c r="F118" s="185"/>
      <c r="G118" s="185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7"/>
    </row>
    <row r="119" spans="1:21" s="178" customFormat="1" hidden="1">
      <c r="A119" s="188"/>
      <c r="B119" s="184"/>
      <c r="C119" s="185"/>
      <c r="D119" s="185"/>
      <c r="E119" s="185"/>
      <c r="F119" s="185"/>
      <c r="G119" s="185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7"/>
    </row>
    <row r="120" spans="1:21" s="178" customFormat="1" hidden="1">
      <c r="A120" s="188"/>
      <c r="B120" s="184"/>
      <c r="C120" s="185"/>
      <c r="D120" s="185"/>
      <c r="E120" s="185"/>
      <c r="F120" s="185"/>
      <c r="G120" s="185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7"/>
    </row>
    <row r="121" spans="1:21" s="178" customFormat="1" hidden="1">
      <c r="A121" s="188"/>
      <c r="B121" s="184"/>
      <c r="C121" s="185"/>
      <c r="D121" s="185"/>
      <c r="E121" s="185"/>
      <c r="F121" s="185"/>
      <c r="G121" s="185"/>
      <c r="H121" s="186"/>
      <c r="I121" s="186"/>
      <c r="J121" s="186"/>
      <c r="K121" s="186"/>
      <c r="L121" s="186"/>
      <c r="M121" s="186"/>
      <c r="N121" s="186"/>
      <c r="O121" s="186"/>
      <c r="P121" s="186"/>
      <c r="Q121" s="189"/>
      <c r="R121" s="186"/>
      <c r="S121" s="186"/>
      <c r="T121" s="186"/>
      <c r="U121" s="187"/>
    </row>
    <row r="122" spans="1:21" s="178" customFormat="1" hidden="1">
      <c r="A122" s="188"/>
      <c r="B122" s="184"/>
      <c r="C122" s="185"/>
      <c r="D122" s="185"/>
      <c r="E122" s="185"/>
      <c r="F122" s="185"/>
      <c r="G122" s="185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7"/>
    </row>
    <row r="123" spans="1:21" s="178" customFormat="1" hidden="1">
      <c r="A123" s="188"/>
      <c r="B123" s="184"/>
      <c r="C123" s="185"/>
      <c r="D123" s="185"/>
      <c r="E123" s="185"/>
      <c r="F123" s="185"/>
      <c r="G123" s="185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7"/>
    </row>
    <row r="124" spans="1:21" s="178" customFormat="1" hidden="1">
      <c r="A124" s="188"/>
      <c r="B124" s="184"/>
      <c r="C124" s="185"/>
      <c r="D124" s="185"/>
      <c r="E124" s="185"/>
      <c r="F124" s="185"/>
      <c r="G124" s="185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7"/>
    </row>
    <row r="125" spans="1:21" s="178" customFormat="1" hidden="1">
      <c r="A125" s="188"/>
      <c r="B125" s="190"/>
      <c r="C125" s="185"/>
      <c r="D125" s="185"/>
      <c r="E125" s="185"/>
      <c r="F125" s="185"/>
      <c r="G125" s="185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7"/>
    </row>
    <row r="126" spans="1:21" s="178" customFormat="1" hidden="1">
      <c r="A126" s="188"/>
      <c r="B126" s="190"/>
      <c r="C126" s="185"/>
      <c r="D126" s="185"/>
      <c r="E126" s="185"/>
      <c r="F126" s="185"/>
      <c r="G126" s="185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87"/>
    </row>
    <row r="127" spans="1:21" s="189" customFormat="1" hidden="1">
      <c r="A127" s="188"/>
      <c r="B127" s="190"/>
      <c r="C127" s="186"/>
      <c r="D127" s="185"/>
      <c r="E127" s="185"/>
      <c r="F127" s="186"/>
      <c r="G127" s="185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87"/>
    </row>
    <row r="128" spans="1:21" s="178" customFormat="1" hidden="1">
      <c r="A128" s="188"/>
      <c r="B128" s="190"/>
      <c r="C128" s="185"/>
      <c r="D128" s="185"/>
      <c r="E128" s="185"/>
      <c r="F128" s="186"/>
      <c r="G128" s="185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87"/>
    </row>
    <row r="129" spans="1:21" s="189" customFormat="1" hidden="1">
      <c r="A129" s="188"/>
      <c r="B129" s="190"/>
      <c r="C129" s="185"/>
      <c r="D129" s="185"/>
      <c r="E129" s="185"/>
      <c r="F129" s="186"/>
      <c r="G129" s="185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7"/>
    </row>
    <row r="130" spans="1:21" s="178" customFormat="1" hidden="1">
      <c r="A130" s="188"/>
      <c r="B130" s="184"/>
      <c r="C130" s="185"/>
      <c r="D130" s="185"/>
      <c r="E130" s="185"/>
      <c r="F130" s="186"/>
      <c r="G130" s="185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87"/>
    </row>
    <row r="131" spans="1:21" s="178" customFormat="1" hidden="1">
      <c r="A131" s="188"/>
      <c r="B131" s="184"/>
      <c r="C131" s="185"/>
      <c r="D131" s="185"/>
      <c r="E131" s="185"/>
      <c r="F131" s="186"/>
      <c r="G131" s="185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7"/>
    </row>
    <row r="132" spans="1:21" s="178" customFormat="1" hidden="1">
      <c r="A132" s="188"/>
      <c r="B132" s="184"/>
      <c r="C132" s="185"/>
      <c r="D132" s="185"/>
      <c r="E132" s="185"/>
      <c r="F132" s="185"/>
      <c r="G132" s="185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7"/>
    </row>
    <row r="133" spans="1:21" s="178" customFormat="1" hidden="1">
      <c r="A133" s="188"/>
      <c r="B133" s="184"/>
      <c r="C133" s="185"/>
      <c r="D133" s="185"/>
      <c r="E133" s="185"/>
      <c r="F133" s="185"/>
      <c r="G133" s="185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87"/>
    </row>
    <row r="134" spans="1:21" s="189" customFormat="1" hidden="1">
      <c r="A134" s="188"/>
      <c r="B134" s="184"/>
      <c r="C134" s="185"/>
      <c r="D134" s="185"/>
      <c r="E134" s="191"/>
      <c r="F134" s="185"/>
      <c r="G134" s="185"/>
      <c r="H134" s="186"/>
      <c r="I134" s="186"/>
      <c r="J134" s="186"/>
      <c r="K134" s="186"/>
      <c r="L134" s="186"/>
      <c r="M134" s="186"/>
      <c r="N134" s="186"/>
      <c r="O134" s="186"/>
      <c r="P134" s="186"/>
      <c r="Q134" s="186"/>
      <c r="R134" s="186"/>
      <c r="S134" s="186"/>
      <c r="T134" s="186"/>
      <c r="U134" s="187"/>
    </row>
    <row r="135" spans="1:21" s="189" customFormat="1" hidden="1">
      <c r="A135" s="188"/>
      <c r="B135" s="184"/>
      <c r="C135" s="185"/>
      <c r="D135" s="185"/>
      <c r="E135" s="191"/>
      <c r="F135" s="185"/>
      <c r="G135" s="185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87"/>
    </row>
    <row r="136" spans="1:21" s="178" customFormat="1" hidden="1">
      <c r="A136" s="188"/>
      <c r="B136" s="184"/>
      <c r="C136" s="185"/>
      <c r="D136" s="185"/>
      <c r="E136" s="185"/>
      <c r="F136" s="185"/>
      <c r="G136" s="185"/>
      <c r="H136" s="186"/>
      <c r="I136" s="186"/>
      <c r="J136" s="186"/>
      <c r="K136" s="186"/>
      <c r="L136" s="186"/>
      <c r="M136" s="186"/>
      <c r="N136" s="186"/>
      <c r="O136" s="186"/>
      <c r="P136" s="186"/>
      <c r="Q136" s="186"/>
      <c r="R136" s="186"/>
      <c r="S136" s="186"/>
      <c r="T136" s="186"/>
      <c r="U136" s="187"/>
    </row>
    <row r="137" spans="1:21" s="189" customFormat="1" hidden="1">
      <c r="A137" s="188"/>
      <c r="B137" s="184"/>
      <c r="C137" s="185"/>
      <c r="D137" s="185"/>
      <c r="E137" s="185"/>
      <c r="F137" s="185"/>
      <c r="G137" s="185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87"/>
    </row>
    <row r="138" spans="1:21" s="178" customFormat="1" hidden="1">
      <c r="A138" s="188"/>
      <c r="B138" s="184"/>
      <c r="C138" s="185"/>
      <c r="D138" s="185"/>
      <c r="E138" s="185"/>
      <c r="F138" s="185"/>
      <c r="G138" s="185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6"/>
      <c r="S138" s="186"/>
      <c r="T138" s="186"/>
      <c r="U138" s="187"/>
    </row>
    <row r="139" spans="1:21" s="178" customFormat="1" hidden="1">
      <c r="A139" s="188"/>
      <c r="B139" s="184"/>
      <c r="C139" s="185"/>
      <c r="D139" s="185"/>
      <c r="E139" s="185"/>
      <c r="F139" s="185"/>
      <c r="G139" s="185"/>
      <c r="H139" s="186"/>
      <c r="I139" s="186"/>
      <c r="J139" s="186"/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7"/>
    </row>
    <row r="140" spans="1:21" s="178" customFormat="1" hidden="1">
      <c r="A140" s="188"/>
      <c r="B140" s="184"/>
      <c r="C140" s="185"/>
      <c r="D140" s="185"/>
      <c r="E140" s="185"/>
      <c r="F140" s="185"/>
      <c r="G140" s="185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87"/>
    </row>
    <row r="141" spans="1:21" s="178" customFormat="1" hidden="1">
      <c r="A141" s="188"/>
      <c r="B141" s="184"/>
      <c r="C141" s="185"/>
      <c r="D141" s="185"/>
      <c r="E141" s="185"/>
      <c r="F141" s="185"/>
      <c r="G141" s="185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6"/>
      <c r="S141" s="186"/>
      <c r="T141" s="186"/>
      <c r="U141" s="187"/>
    </row>
    <row r="142" spans="1:21" s="189" customFormat="1" hidden="1">
      <c r="A142" s="188"/>
      <c r="B142" s="184"/>
      <c r="C142" s="185"/>
      <c r="D142" s="185"/>
      <c r="E142" s="185"/>
      <c r="F142" s="185"/>
      <c r="G142" s="185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7"/>
    </row>
    <row r="143" spans="1:21" s="178" customFormat="1" hidden="1">
      <c r="A143" s="188"/>
      <c r="B143" s="184"/>
      <c r="C143" s="185"/>
      <c r="D143" s="185"/>
      <c r="E143" s="185"/>
      <c r="F143" s="185"/>
      <c r="G143" s="185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7"/>
    </row>
    <row r="144" spans="1:21" s="178" customFormat="1" hidden="1">
      <c r="A144" s="188"/>
      <c r="B144" s="184"/>
      <c r="C144" s="185"/>
      <c r="D144" s="185"/>
      <c r="E144" s="185"/>
      <c r="F144" s="185"/>
      <c r="G144" s="185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  <c r="R144" s="186"/>
      <c r="S144" s="186"/>
      <c r="T144" s="186"/>
      <c r="U144" s="187"/>
    </row>
    <row r="145" spans="1:21" s="178" customFormat="1" hidden="1">
      <c r="A145" s="188"/>
      <c r="B145" s="184"/>
      <c r="C145" s="185"/>
      <c r="D145" s="185"/>
      <c r="E145" s="185"/>
      <c r="F145" s="185"/>
      <c r="G145" s="185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7"/>
    </row>
    <row r="146" spans="1:21" s="178" customFormat="1" hidden="1">
      <c r="A146" s="188"/>
      <c r="B146" s="184"/>
      <c r="C146" s="185"/>
      <c r="D146" s="185"/>
      <c r="E146" s="185"/>
      <c r="F146" s="185"/>
      <c r="G146" s="185"/>
      <c r="H146" s="186"/>
      <c r="I146" s="186"/>
      <c r="J146" s="186"/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7"/>
    </row>
    <row r="147" spans="1:21" s="178" customFormat="1" hidden="1">
      <c r="A147" s="188"/>
      <c r="B147" s="184"/>
      <c r="C147" s="185"/>
      <c r="D147" s="185"/>
      <c r="E147" s="185"/>
      <c r="F147" s="185"/>
      <c r="G147" s="185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87"/>
    </row>
    <row r="148" spans="1:21" s="178" customFormat="1" hidden="1">
      <c r="A148" s="188"/>
      <c r="B148" s="184"/>
      <c r="C148" s="185"/>
      <c r="D148" s="185"/>
      <c r="E148" s="185"/>
      <c r="F148" s="185"/>
      <c r="G148" s="185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6"/>
      <c r="S148" s="186"/>
      <c r="T148" s="186"/>
      <c r="U148" s="187"/>
    </row>
    <row r="149" spans="1:21" s="178" customFormat="1" hidden="1">
      <c r="A149" s="188"/>
      <c r="B149" s="184"/>
      <c r="C149" s="185"/>
      <c r="D149" s="185"/>
      <c r="E149" s="185"/>
      <c r="F149" s="185"/>
      <c r="G149" s="185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7"/>
    </row>
    <row r="150" spans="1:21" s="178" customFormat="1" hidden="1">
      <c r="A150" s="188"/>
      <c r="B150" s="184"/>
      <c r="C150" s="185"/>
      <c r="D150" s="185"/>
      <c r="E150" s="185"/>
      <c r="F150" s="185"/>
      <c r="G150" s="185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7"/>
    </row>
    <row r="151" spans="1:21" s="178" customFormat="1" hidden="1">
      <c r="A151" s="188"/>
      <c r="B151" s="184"/>
      <c r="C151" s="185"/>
      <c r="D151" s="185"/>
      <c r="E151" s="185"/>
      <c r="F151" s="185"/>
      <c r="G151" s="185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7"/>
    </row>
    <row r="152" spans="1:21" s="178" customFormat="1" hidden="1">
      <c r="A152" s="188"/>
      <c r="B152" s="184"/>
      <c r="C152" s="185"/>
      <c r="D152" s="185"/>
      <c r="E152" s="185"/>
      <c r="F152" s="185"/>
      <c r="G152" s="185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7"/>
    </row>
    <row r="153" spans="1:21" s="178" customFormat="1" hidden="1">
      <c r="A153" s="188"/>
      <c r="B153" s="184"/>
      <c r="C153" s="185"/>
      <c r="D153" s="185"/>
      <c r="E153" s="185"/>
      <c r="F153" s="185"/>
      <c r="G153" s="185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7"/>
    </row>
    <row r="154" spans="1:21" s="178" customFormat="1" hidden="1">
      <c r="A154" s="188"/>
      <c r="B154" s="184"/>
      <c r="C154" s="185"/>
      <c r="D154" s="185"/>
      <c r="E154" s="185"/>
      <c r="F154" s="185"/>
      <c r="G154" s="185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7"/>
    </row>
    <row r="155" spans="1:21" s="178" customFormat="1" hidden="1">
      <c r="A155" s="188"/>
      <c r="B155" s="184"/>
      <c r="C155" s="185"/>
      <c r="D155" s="185"/>
      <c r="E155" s="185"/>
      <c r="F155" s="185"/>
      <c r="G155" s="185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7"/>
    </row>
    <row r="156" spans="1:21" s="178" customFormat="1" hidden="1">
      <c r="A156" s="188"/>
      <c r="B156" s="184"/>
      <c r="C156" s="185"/>
      <c r="D156" s="185"/>
      <c r="E156" s="185"/>
      <c r="F156" s="185"/>
      <c r="G156" s="185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7"/>
    </row>
    <row r="157" spans="1:21" s="178" customFormat="1" hidden="1">
      <c r="A157" s="188"/>
      <c r="B157" s="184"/>
      <c r="C157" s="185"/>
      <c r="D157" s="185"/>
      <c r="E157" s="185"/>
      <c r="F157" s="185"/>
      <c r="G157" s="185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7"/>
    </row>
    <row r="158" spans="1:21" s="178" customFormat="1" hidden="1">
      <c r="A158" s="188"/>
      <c r="B158" s="184"/>
      <c r="C158" s="185"/>
      <c r="D158" s="185"/>
      <c r="E158" s="185"/>
      <c r="F158" s="185"/>
      <c r="G158" s="185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7"/>
    </row>
    <row r="159" spans="1:21" s="178" customFormat="1" hidden="1">
      <c r="A159" s="188"/>
      <c r="B159" s="184"/>
      <c r="C159" s="185"/>
      <c r="D159" s="185"/>
      <c r="E159" s="185"/>
      <c r="F159" s="185"/>
      <c r="G159" s="185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7"/>
    </row>
    <row r="160" spans="1:21" s="178" customFormat="1" hidden="1">
      <c r="A160" s="188"/>
      <c r="B160" s="184"/>
      <c r="C160" s="185"/>
      <c r="D160" s="185"/>
      <c r="E160" s="185"/>
      <c r="F160" s="185"/>
      <c r="G160" s="185"/>
      <c r="H160" s="186"/>
      <c r="I160" s="186"/>
      <c r="J160" s="186"/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7"/>
    </row>
    <row r="161" spans="1:21" s="189" customFormat="1" hidden="1">
      <c r="A161" s="188"/>
      <c r="B161" s="184"/>
      <c r="C161" s="185"/>
      <c r="D161" s="185"/>
      <c r="E161" s="185"/>
      <c r="F161" s="185"/>
      <c r="G161" s="185"/>
      <c r="H161" s="186"/>
      <c r="I161" s="186"/>
      <c r="J161" s="186"/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7"/>
    </row>
    <row r="162" spans="1:21" s="178" customFormat="1" hidden="1">
      <c r="A162" s="188"/>
      <c r="B162" s="184"/>
      <c r="C162" s="185"/>
      <c r="D162" s="185"/>
      <c r="E162" s="185"/>
      <c r="F162" s="185"/>
      <c r="G162" s="185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7"/>
    </row>
    <row r="163" spans="1:21" s="178" customFormat="1" hidden="1">
      <c r="A163" s="188"/>
      <c r="B163" s="184"/>
      <c r="C163" s="185"/>
      <c r="D163" s="185"/>
      <c r="E163" s="185"/>
      <c r="F163" s="185"/>
      <c r="G163" s="185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7"/>
    </row>
    <row r="164" spans="1:21" s="178" customFormat="1" hidden="1">
      <c r="A164" s="188"/>
      <c r="B164" s="184"/>
      <c r="C164" s="185"/>
      <c r="D164" s="185"/>
      <c r="E164" s="185"/>
      <c r="F164" s="185"/>
      <c r="G164" s="185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7"/>
    </row>
    <row r="165" spans="1:21" s="178" customFormat="1" hidden="1">
      <c r="A165" s="188"/>
      <c r="B165" s="184"/>
      <c r="C165" s="185"/>
      <c r="D165" s="185"/>
      <c r="E165" s="185"/>
      <c r="F165" s="185"/>
      <c r="G165" s="185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7"/>
    </row>
    <row r="166" spans="1:21" s="178" customFormat="1" hidden="1">
      <c r="A166" s="188"/>
      <c r="B166" s="184"/>
      <c r="C166" s="185"/>
      <c r="D166" s="185"/>
      <c r="E166" s="185"/>
      <c r="F166" s="185"/>
      <c r="G166" s="185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7"/>
    </row>
    <row r="167" spans="1:21" s="178" customFormat="1" hidden="1">
      <c r="A167" s="188"/>
      <c r="B167" s="184"/>
      <c r="C167" s="185"/>
      <c r="D167" s="185"/>
      <c r="E167" s="185"/>
      <c r="F167" s="185"/>
      <c r="G167" s="185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7"/>
    </row>
    <row r="168" spans="1:21" s="178" customFormat="1" hidden="1">
      <c r="A168" s="188"/>
      <c r="B168" s="184"/>
      <c r="C168" s="185"/>
      <c r="D168" s="185"/>
      <c r="E168" s="185"/>
      <c r="F168" s="185"/>
      <c r="G168" s="185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7"/>
    </row>
    <row r="169" spans="1:21" s="178" customFormat="1" hidden="1">
      <c r="A169" s="188"/>
      <c r="B169" s="184"/>
      <c r="C169" s="185"/>
      <c r="D169" s="185"/>
      <c r="E169" s="185"/>
      <c r="F169" s="185"/>
      <c r="G169" s="185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7"/>
    </row>
    <row r="170" spans="1:21" s="178" customFormat="1" hidden="1">
      <c r="A170" s="188"/>
      <c r="B170" s="184"/>
      <c r="C170" s="185"/>
      <c r="D170" s="185"/>
      <c r="E170" s="185"/>
      <c r="F170" s="185"/>
      <c r="G170" s="185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7"/>
    </row>
    <row r="171" spans="1:21" s="178" customFormat="1" hidden="1">
      <c r="A171" s="188"/>
      <c r="B171" s="184"/>
      <c r="C171" s="185"/>
      <c r="D171" s="185"/>
      <c r="E171" s="185"/>
      <c r="F171" s="185"/>
      <c r="G171" s="185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7"/>
    </row>
    <row r="172" spans="1:21" s="178" customFormat="1" hidden="1">
      <c r="A172" s="188"/>
      <c r="B172" s="184"/>
      <c r="C172" s="185"/>
      <c r="D172" s="185"/>
      <c r="E172" s="185"/>
      <c r="F172" s="185"/>
      <c r="G172" s="185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7"/>
    </row>
    <row r="173" spans="1:21" s="178" customFormat="1" hidden="1">
      <c r="A173" s="188"/>
      <c r="B173" s="184"/>
      <c r="C173" s="185"/>
      <c r="D173" s="185"/>
      <c r="E173" s="185"/>
      <c r="F173" s="185"/>
      <c r="G173" s="185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7"/>
    </row>
    <row r="174" spans="1:21" s="178" customFormat="1" hidden="1">
      <c r="A174" s="188"/>
      <c r="B174" s="184"/>
      <c r="C174" s="185"/>
      <c r="D174" s="185"/>
      <c r="E174" s="185"/>
      <c r="F174" s="185"/>
      <c r="G174" s="185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7"/>
    </row>
    <row r="175" spans="1:21" s="178" customFormat="1" hidden="1">
      <c r="A175" s="188"/>
      <c r="B175" s="184"/>
      <c r="C175" s="185"/>
      <c r="D175" s="185"/>
      <c r="E175" s="185"/>
      <c r="F175" s="185"/>
      <c r="G175" s="185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7"/>
    </row>
    <row r="176" spans="1:21" s="178" customFormat="1" hidden="1">
      <c r="A176" s="188"/>
      <c r="B176" s="184"/>
      <c r="C176" s="185"/>
      <c r="D176" s="185"/>
      <c r="E176" s="185"/>
      <c r="F176" s="185"/>
      <c r="G176" s="185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7"/>
    </row>
    <row r="177" spans="1:21" s="178" customFormat="1" hidden="1">
      <c r="A177" s="188"/>
      <c r="B177" s="184"/>
      <c r="C177" s="185"/>
      <c r="D177" s="185"/>
      <c r="E177" s="185"/>
      <c r="F177" s="185"/>
      <c r="G177" s="185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7"/>
    </row>
    <row r="178" spans="1:21" s="178" customFormat="1" hidden="1">
      <c r="A178" s="188"/>
      <c r="B178" s="184"/>
      <c r="C178" s="185"/>
      <c r="D178" s="185"/>
      <c r="E178" s="185"/>
      <c r="F178" s="185"/>
      <c r="G178" s="185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87"/>
    </row>
    <row r="179" spans="1:21" s="189" customFormat="1" hidden="1">
      <c r="A179" s="188"/>
      <c r="B179" s="184"/>
      <c r="C179" s="185"/>
      <c r="D179" s="185"/>
      <c r="E179" s="185"/>
      <c r="F179" s="185"/>
      <c r="G179" s="185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87"/>
    </row>
    <row r="180" spans="1:21" s="189" customFormat="1" hidden="1">
      <c r="A180" s="188"/>
      <c r="B180" s="184"/>
      <c r="C180" s="185"/>
      <c r="D180" s="185"/>
      <c r="E180" s="185"/>
      <c r="F180" s="185"/>
      <c r="G180" s="185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7"/>
    </row>
    <row r="181" spans="1:21" s="189" customFormat="1" hidden="1">
      <c r="A181" s="188"/>
      <c r="B181" s="184"/>
      <c r="C181" s="185"/>
      <c r="D181" s="185"/>
      <c r="E181" s="185"/>
      <c r="F181" s="185"/>
      <c r="G181" s="185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7"/>
    </row>
    <row r="182" spans="1:21" s="189" customFormat="1" hidden="1">
      <c r="A182" s="188"/>
      <c r="B182" s="184"/>
      <c r="C182" s="185"/>
      <c r="D182" s="185"/>
      <c r="E182" s="185"/>
      <c r="F182" s="185"/>
      <c r="G182" s="185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87"/>
    </row>
    <row r="183" spans="1:21" s="178" customFormat="1" hidden="1">
      <c r="A183" s="188"/>
      <c r="B183" s="184"/>
      <c r="C183" s="185"/>
      <c r="D183" s="185"/>
      <c r="E183" s="185"/>
      <c r="F183" s="185"/>
      <c r="G183" s="185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7"/>
    </row>
    <row r="184" spans="1:21" s="178" customFormat="1" hidden="1">
      <c r="A184" s="188"/>
      <c r="B184" s="184"/>
      <c r="C184" s="185"/>
      <c r="D184" s="185"/>
      <c r="E184" s="185"/>
      <c r="F184" s="185"/>
      <c r="G184" s="185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7"/>
    </row>
    <row r="185" spans="1:21" s="189" customFormat="1" hidden="1">
      <c r="A185" s="188"/>
      <c r="B185" s="184"/>
      <c r="C185" s="185"/>
      <c r="D185" s="185"/>
      <c r="E185" s="185"/>
      <c r="F185" s="185"/>
      <c r="G185" s="185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7"/>
    </row>
    <row r="186" spans="1:21" s="189" customFormat="1" hidden="1">
      <c r="A186" s="188"/>
      <c r="B186" s="184"/>
      <c r="C186" s="185"/>
      <c r="D186" s="185"/>
      <c r="E186" s="185"/>
      <c r="F186" s="185"/>
      <c r="G186" s="185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87"/>
    </row>
    <row r="187" spans="1:21" s="189" customFormat="1" hidden="1">
      <c r="A187" s="188"/>
      <c r="B187" s="184"/>
      <c r="C187" s="185"/>
      <c r="D187" s="185"/>
      <c r="E187" s="185"/>
      <c r="F187" s="185"/>
      <c r="G187" s="185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6"/>
      <c r="U187" s="187"/>
    </row>
    <row r="188" spans="1:21" s="189" customFormat="1" hidden="1">
      <c r="A188" s="188"/>
      <c r="B188" s="184"/>
      <c r="C188" s="185"/>
      <c r="D188" s="185"/>
      <c r="E188" s="185"/>
      <c r="F188" s="185"/>
      <c r="G188" s="185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6"/>
      <c r="U188" s="187"/>
    </row>
    <row r="189" spans="1:21" s="189" customFormat="1" hidden="1">
      <c r="A189" s="188"/>
      <c r="B189" s="184"/>
      <c r="C189" s="185"/>
      <c r="D189" s="185"/>
      <c r="E189" s="185"/>
      <c r="F189" s="185"/>
      <c r="G189" s="185"/>
      <c r="H189" s="186"/>
      <c r="I189" s="186"/>
      <c r="J189" s="186"/>
      <c r="K189" s="186"/>
      <c r="L189" s="186"/>
      <c r="M189" s="186"/>
      <c r="N189" s="186"/>
      <c r="O189" s="186"/>
      <c r="P189" s="186"/>
      <c r="Q189" s="186"/>
      <c r="R189" s="186"/>
      <c r="S189" s="186"/>
      <c r="T189" s="186"/>
      <c r="U189" s="187"/>
    </row>
    <row r="190" spans="1:21" s="189" customFormat="1" hidden="1">
      <c r="A190" s="188"/>
      <c r="B190" s="184"/>
      <c r="C190" s="185"/>
      <c r="D190" s="185"/>
      <c r="E190" s="185"/>
      <c r="F190" s="185"/>
      <c r="G190" s="185"/>
      <c r="H190" s="186"/>
      <c r="I190" s="186"/>
      <c r="J190" s="186"/>
      <c r="K190" s="186"/>
      <c r="L190" s="186"/>
      <c r="M190" s="186"/>
      <c r="N190" s="186"/>
      <c r="O190" s="186"/>
      <c r="P190" s="186"/>
      <c r="Q190" s="186"/>
      <c r="R190" s="186"/>
      <c r="S190" s="186"/>
      <c r="T190" s="186"/>
      <c r="U190" s="187"/>
    </row>
    <row r="191" spans="1:21" s="178" customFormat="1" hidden="1">
      <c r="A191" s="188"/>
      <c r="B191" s="184"/>
      <c r="C191" s="185"/>
      <c r="D191" s="185"/>
      <c r="E191" s="185"/>
      <c r="F191" s="185"/>
      <c r="G191" s="185"/>
      <c r="H191" s="186"/>
      <c r="I191" s="186"/>
      <c r="J191" s="186"/>
      <c r="K191" s="186"/>
      <c r="L191" s="186"/>
      <c r="M191" s="186"/>
      <c r="N191" s="186"/>
      <c r="O191" s="186"/>
      <c r="P191" s="186"/>
      <c r="Q191" s="186"/>
      <c r="R191" s="186"/>
      <c r="S191" s="186"/>
      <c r="T191" s="186"/>
      <c r="U191" s="187"/>
    </row>
    <row r="192" spans="1:21" hidden="1">
      <c r="A192" s="188"/>
      <c r="B192" s="184"/>
      <c r="C192" s="185"/>
      <c r="D192" s="185"/>
      <c r="E192" s="185"/>
      <c r="F192" s="185"/>
      <c r="G192" s="185"/>
      <c r="H192" s="186"/>
      <c r="I192" s="186"/>
      <c r="J192" s="186"/>
      <c r="K192" s="186"/>
      <c r="L192" s="186"/>
      <c r="M192" s="186"/>
      <c r="N192" s="186"/>
      <c r="O192" s="186"/>
      <c r="P192" s="186"/>
      <c r="Q192" s="186"/>
      <c r="R192" s="186"/>
      <c r="S192" s="186"/>
      <c r="T192" s="186"/>
      <c r="U192" s="187"/>
    </row>
    <row r="193" spans="1:21" s="178" customFormat="1" hidden="1">
      <c r="A193" s="188"/>
      <c r="B193" s="184"/>
      <c r="C193" s="185"/>
      <c r="D193" s="185"/>
      <c r="E193" s="185"/>
      <c r="F193" s="185"/>
      <c r="G193" s="185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7"/>
    </row>
    <row r="194" spans="1:21" s="178" customFormat="1" hidden="1">
      <c r="A194" s="188"/>
      <c r="B194" s="184"/>
      <c r="C194" s="185"/>
      <c r="D194" s="185"/>
      <c r="E194" s="185"/>
      <c r="F194" s="185"/>
      <c r="G194" s="185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6"/>
      <c r="U194" s="187"/>
    </row>
    <row r="195" spans="1:21" s="178" customFormat="1" hidden="1">
      <c r="A195" s="188"/>
      <c r="B195" s="184"/>
      <c r="C195" s="185"/>
      <c r="D195" s="185"/>
      <c r="E195" s="185"/>
      <c r="F195" s="185"/>
      <c r="G195" s="185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6"/>
      <c r="U195" s="187"/>
    </row>
    <row r="196" spans="1:21" s="178" customFormat="1" hidden="1">
      <c r="A196" s="188"/>
      <c r="B196" s="184"/>
      <c r="C196" s="185"/>
      <c r="D196" s="185"/>
      <c r="E196" s="185"/>
      <c r="F196" s="185"/>
      <c r="G196" s="185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6"/>
      <c r="U196" s="187"/>
    </row>
    <row r="197" spans="1:21" s="189" customFormat="1" hidden="1">
      <c r="A197" s="188"/>
      <c r="B197" s="184"/>
      <c r="C197" s="185"/>
      <c r="D197" s="185"/>
      <c r="E197" s="185"/>
      <c r="F197" s="185"/>
      <c r="G197" s="185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6"/>
      <c r="U197" s="187"/>
    </row>
    <row r="198" spans="1:21" s="189" customFormat="1" hidden="1">
      <c r="A198" s="188"/>
      <c r="B198" s="184"/>
      <c r="C198" s="185"/>
      <c r="D198" s="185"/>
      <c r="E198" s="185"/>
      <c r="F198" s="185"/>
      <c r="G198" s="185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87"/>
    </row>
    <row r="199" spans="1:21" s="189" customFormat="1" hidden="1">
      <c r="A199" s="188"/>
      <c r="B199" s="184"/>
      <c r="C199" s="185"/>
      <c r="D199" s="185"/>
      <c r="E199" s="185"/>
      <c r="F199" s="185"/>
      <c r="G199" s="185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87"/>
    </row>
    <row r="200" spans="1:21" s="178" customFormat="1" hidden="1">
      <c r="A200" s="188"/>
      <c r="B200" s="184"/>
      <c r="C200" s="185"/>
      <c r="D200" s="185"/>
      <c r="E200" s="185"/>
      <c r="F200" s="185"/>
      <c r="G200" s="185"/>
      <c r="H200" s="186"/>
      <c r="I200" s="186"/>
      <c r="J200" s="186"/>
      <c r="K200" s="186"/>
      <c r="L200" s="186"/>
      <c r="M200" s="186"/>
      <c r="N200" s="186"/>
      <c r="O200" s="186"/>
      <c r="P200" s="186"/>
      <c r="Q200" s="186"/>
      <c r="R200" s="186"/>
      <c r="S200" s="186"/>
      <c r="T200" s="186"/>
      <c r="U200" s="187"/>
    </row>
    <row r="201" spans="1:21" hidden="1">
      <c r="A201" s="188"/>
      <c r="B201" s="184"/>
      <c r="C201" s="185"/>
      <c r="D201" s="185"/>
      <c r="E201" s="185"/>
      <c r="F201" s="185"/>
      <c r="G201" s="185"/>
      <c r="H201" s="186"/>
      <c r="I201" s="186"/>
      <c r="J201" s="186"/>
      <c r="K201" s="186"/>
      <c r="L201" s="186"/>
      <c r="M201" s="186"/>
      <c r="N201" s="186"/>
      <c r="O201" s="186"/>
      <c r="P201" s="186"/>
      <c r="Q201" s="186"/>
      <c r="R201" s="186"/>
      <c r="S201" s="186"/>
      <c r="T201" s="186"/>
      <c r="U201" s="187"/>
    </row>
    <row r="202" spans="1:21" s="178" customFormat="1" hidden="1">
      <c r="A202" s="188"/>
      <c r="B202" s="184"/>
      <c r="C202" s="185"/>
      <c r="D202" s="185"/>
      <c r="E202" s="185"/>
      <c r="F202" s="185"/>
      <c r="G202" s="185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7"/>
    </row>
    <row r="203" spans="1:21" s="178" customFormat="1" hidden="1">
      <c r="A203" s="188"/>
      <c r="B203" s="184"/>
      <c r="C203" s="185"/>
      <c r="D203" s="185"/>
      <c r="E203" s="185"/>
      <c r="F203" s="185"/>
      <c r="G203" s="185"/>
      <c r="H203" s="186"/>
      <c r="I203" s="186"/>
      <c r="J203" s="186"/>
      <c r="K203" s="186"/>
      <c r="L203" s="186"/>
      <c r="M203" s="186"/>
      <c r="N203" s="186"/>
      <c r="O203" s="186"/>
      <c r="P203" s="186"/>
      <c r="Q203" s="186"/>
      <c r="R203" s="186"/>
      <c r="S203" s="186"/>
      <c r="T203" s="186"/>
      <c r="U203" s="187"/>
    </row>
    <row r="204" spans="1:21" s="178" customFormat="1" hidden="1">
      <c r="A204" s="188"/>
      <c r="B204" s="184"/>
      <c r="C204" s="185"/>
      <c r="D204" s="185"/>
      <c r="E204" s="185"/>
      <c r="F204" s="185"/>
      <c r="G204" s="185"/>
      <c r="H204" s="186"/>
      <c r="I204" s="186"/>
      <c r="J204" s="186"/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87"/>
    </row>
    <row r="205" spans="1:21" s="178" customFormat="1" hidden="1">
      <c r="A205" s="188"/>
      <c r="B205" s="184"/>
      <c r="C205" s="185"/>
      <c r="D205" s="185"/>
      <c r="E205" s="185"/>
      <c r="F205" s="185"/>
      <c r="G205" s="185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6"/>
      <c r="U205" s="187"/>
    </row>
    <row r="206" spans="1:21" s="178" customFormat="1" hidden="1">
      <c r="A206" s="188"/>
      <c r="B206" s="184"/>
      <c r="C206" s="185"/>
      <c r="D206" s="185"/>
      <c r="E206" s="185"/>
      <c r="F206" s="185"/>
      <c r="G206" s="185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87"/>
    </row>
    <row r="207" spans="1:21" s="189" customFormat="1" hidden="1">
      <c r="A207" s="188"/>
      <c r="B207" s="184"/>
      <c r="C207" s="185"/>
      <c r="D207" s="185"/>
      <c r="E207" s="185"/>
      <c r="F207" s="185"/>
      <c r="G207" s="185"/>
      <c r="H207" s="186"/>
      <c r="I207" s="186"/>
      <c r="J207" s="186"/>
      <c r="K207" s="186"/>
      <c r="L207" s="186"/>
      <c r="M207" s="186"/>
      <c r="N207" s="186"/>
      <c r="O207" s="186"/>
      <c r="P207" s="186"/>
      <c r="Q207" s="186"/>
      <c r="R207" s="186"/>
      <c r="S207" s="186"/>
      <c r="T207" s="186"/>
      <c r="U207" s="187"/>
    </row>
    <row r="208" spans="1:21" s="189" customFormat="1" hidden="1">
      <c r="A208" s="188"/>
      <c r="B208" s="184"/>
      <c r="C208" s="185"/>
      <c r="D208" s="185"/>
      <c r="E208" s="185"/>
      <c r="F208" s="185"/>
      <c r="G208" s="185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87"/>
    </row>
    <row r="209" spans="1:21" s="178" customFormat="1" hidden="1">
      <c r="A209" s="188"/>
      <c r="B209" s="184"/>
      <c r="C209" s="185"/>
      <c r="D209" s="185"/>
      <c r="E209" s="185"/>
      <c r="F209" s="185"/>
      <c r="G209" s="185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7"/>
    </row>
    <row r="210" spans="1:21" s="178" customFormat="1" hidden="1">
      <c r="A210" s="188"/>
      <c r="B210" s="184"/>
      <c r="C210" s="185"/>
      <c r="D210" s="185"/>
      <c r="E210" s="185"/>
      <c r="F210" s="185"/>
      <c r="G210" s="185"/>
      <c r="H210" s="186"/>
      <c r="I210" s="186"/>
      <c r="J210" s="186"/>
      <c r="K210" s="186"/>
      <c r="L210" s="186"/>
      <c r="M210" s="186"/>
      <c r="N210" s="186"/>
      <c r="O210" s="186"/>
      <c r="P210" s="186"/>
      <c r="Q210" s="186"/>
      <c r="R210" s="186"/>
      <c r="S210" s="186"/>
      <c r="T210" s="186"/>
      <c r="U210" s="187"/>
    </row>
    <row r="211" spans="1:21" s="178" customFormat="1" hidden="1">
      <c r="A211" s="188"/>
      <c r="B211" s="184"/>
      <c r="C211" s="185"/>
      <c r="D211" s="185"/>
      <c r="E211" s="185"/>
      <c r="F211" s="185"/>
      <c r="G211" s="185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87"/>
    </row>
    <row r="212" spans="1:21" s="178" customFormat="1" hidden="1">
      <c r="A212" s="188"/>
      <c r="B212" s="184"/>
      <c r="C212" s="185"/>
      <c r="D212" s="185"/>
      <c r="E212" s="185"/>
      <c r="F212" s="185"/>
      <c r="G212" s="185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87"/>
    </row>
    <row r="213" spans="1:21" s="178" customFormat="1" hidden="1">
      <c r="A213" s="188"/>
      <c r="B213" s="184"/>
      <c r="C213" s="185"/>
      <c r="D213" s="185"/>
      <c r="E213" s="185"/>
      <c r="F213" s="185"/>
      <c r="G213" s="185"/>
      <c r="H213" s="186"/>
      <c r="I213" s="186"/>
      <c r="J213" s="186"/>
      <c r="K213" s="186"/>
      <c r="L213" s="186"/>
      <c r="M213" s="186"/>
      <c r="N213" s="186"/>
      <c r="O213" s="186"/>
      <c r="P213" s="186"/>
      <c r="Q213" s="186"/>
      <c r="R213" s="186"/>
      <c r="S213" s="186"/>
      <c r="T213" s="186"/>
      <c r="U213" s="187"/>
    </row>
    <row r="214" spans="1:21" s="178" customFormat="1" hidden="1">
      <c r="A214" s="188"/>
      <c r="B214" s="184"/>
      <c r="C214" s="185"/>
      <c r="D214" s="185"/>
      <c r="E214" s="185"/>
      <c r="F214" s="185"/>
      <c r="G214" s="185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87"/>
    </row>
    <row r="215" spans="1:21" s="178" customFormat="1" hidden="1">
      <c r="A215" s="188"/>
      <c r="B215" s="184"/>
      <c r="C215" s="185"/>
      <c r="D215" s="185"/>
      <c r="E215" s="185"/>
      <c r="F215" s="185"/>
      <c r="G215" s="185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6"/>
      <c r="U215" s="187"/>
    </row>
    <row r="216" spans="1:21" s="178" customFormat="1" hidden="1">
      <c r="A216" s="188"/>
      <c r="B216" s="184"/>
      <c r="C216" s="185"/>
      <c r="D216" s="185"/>
      <c r="E216" s="185"/>
      <c r="F216" s="185"/>
      <c r="G216" s="185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87"/>
    </row>
    <row r="217" spans="1:21" s="178" customFormat="1" hidden="1">
      <c r="A217" s="188"/>
      <c r="B217" s="184"/>
      <c r="C217" s="185"/>
      <c r="D217" s="185"/>
      <c r="E217" s="185"/>
      <c r="F217" s="185"/>
      <c r="G217" s="185"/>
      <c r="H217" s="186"/>
      <c r="I217" s="186"/>
      <c r="J217" s="186"/>
      <c r="K217" s="186"/>
      <c r="L217" s="186"/>
      <c r="M217" s="186"/>
      <c r="N217" s="186"/>
      <c r="O217" s="186"/>
      <c r="P217" s="186"/>
      <c r="Q217" s="186"/>
      <c r="R217" s="186"/>
      <c r="S217" s="186"/>
      <c r="T217" s="186"/>
      <c r="U217" s="187"/>
    </row>
    <row r="218" spans="1:21" s="178" customFormat="1" hidden="1">
      <c r="A218" s="188"/>
      <c r="B218" s="184"/>
      <c r="C218" s="185"/>
      <c r="D218" s="185"/>
      <c r="E218" s="185"/>
      <c r="F218" s="185"/>
      <c r="G218" s="185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6"/>
      <c r="U218" s="187"/>
    </row>
    <row r="219" spans="1:21" s="178" customFormat="1" hidden="1">
      <c r="A219" s="188"/>
      <c r="B219" s="184"/>
      <c r="C219" s="185"/>
      <c r="D219" s="185"/>
      <c r="E219" s="185"/>
      <c r="F219" s="185"/>
      <c r="G219" s="185"/>
      <c r="H219" s="186"/>
      <c r="I219" s="186"/>
      <c r="J219" s="186"/>
      <c r="K219" s="186"/>
      <c r="L219" s="186"/>
      <c r="M219" s="186"/>
      <c r="N219" s="186"/>
      <c r="O219" s="186"/>
      <c r="P219" s="186"/>
      <c r="Q219" s="186"/>
      <c r="R219" s="186"/>
      <c r="S219" s="186"/>
      <c r="T219" s="186"/>
      <c r="U219" s="187"/>
    </row>
    <row r="220" spans="1:21" s="178" customFormat="1" hidden="1">
      <c r="A220" s="188"/>
      <c r="B220" s="184"/>
      <c r="C220" s="185"/>
      <c r="D220" s="185"/>
      <c r="E220" s="185"/>
      <c r="F220" s="185"/>
      <c r="G220" s="185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6"/>
      <c r="U220" s="187"/>
    </row>
    <row r="221" spans="1:21" s="189" customFormat="1" hidden="1">
      <c r="A221" s="188"/>
      <c r="B221" s="184"/>
      <c r="C221" s="185"/>
      <c r="D221" s="185"/>
      <c r="E221" s="185"/>
      <c r="F221" s="185"/>
      <c r="G221" s="185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6"/>
      <c r="U221" s="187"/>
    </row>
    <row r="222" spans="1:21" s="189" customFormat="1" hidden="1">
      <c r="A222" s="188"/>
      <c r="B222" s="184"/>
      <c r="C222" s="185"/>
      <c r="D222" s="185"/>
      <c r="E222" s="185"/>
      <c r="F222" s="185"/>
      <c r="G222" s="185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7"/>
    </row>
    <row r="223" spans="1:21" s="189" customFormat="1" hidden="1">
      <c r="A223" s="188"/>
      <c r="B223" s="184"/>
      <c r="C223" s="185"/>
      <c r="D223" s="185"/>
      <c r="E223" s="185"/>
      <c r="F223" s="185"/>
      <c r="G223" s="185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7"/>
    </row>
    <row r="224" spans="1:21" s="189" customFormat="1" hidden="1">
      <c r="A224" s="188"/>
      <c r="B224" s="184"/>
      <c r="C224" s="185"/>
      <c r="D224" s="185"/>
      <c r="E224" s="185"/>
      <c r="F224" s="185"/>
      <c r="G224" s="185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87"/>
    </row>
    <row r="225" spans="1:21" s="189" customFormat="1" hidden="1">
      <c r="A225" s="188"/>
      <c r="B225" s="184"/>
      <c r="C225" s="185"/>
      <c r="D225" s="185"/>
      <c r="E225" s="185"/>
      <c r="F225" s="185"/>
      <c r="G225" s="185"/>
      <c r="H225" s="186"/>
      <c r="I225" s="186"/>
      <c r="J225" s="186"/>
      <c r="K225" s="186"/>
      <c r="L225" s="186"/>
      <c r="M225" s="186"/>
      <c r="N225" s="186"/>
      <c r="O225" s="186"/>
      <c r="P225" s="186"/>
      <c r="Q225" s="186"/>
      <c r="R225" s="186"/>
      <c r="S225" s="186"/>
      <c r="T225" s="186"/>
      <c r="U225" s="187"/>
    </row>
    <row r="226" spans="1:21" s="178" customFormat="1" hidden="1">
      <c r="A226" s="188"/>
      <c r="B226" s="184"/>
      <c r="C226" s="185"/>
      <c r="D226" s="185"/>
      <c r="E226" s="185"/>
      <c r="F226" s="185"/>
      <c r="G226" s="185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7"/>
    </row>
    <row r="227" spans="1:21" hidden="1">
      <c r="A227" s="188"/>
      <c r="B227" s="184"/>
      <c r="C227" s="185"/>
      <c r="D227" s="185"/>
      <c r="E227" s="185"/>
      <c r="F227" s="185"/>
      <c r="G227" s="185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6"/>
      <c r="U227" s="187"/>
    </row>
    <row r="228" spans="1:21" s="178" customFormat="1" hidden="1">
      <c r="A228" s="188"/>
      <c r="B228" s="184"/>
      <c r="C228" s="185"/>
      <c r="D228" s="185"/>
      <c r="E228" s="185"/>
      <c r="F228" s="185"/>
      <c r="G228" s="185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6"/>
      <c r="U228" s="187"/>
    </row>
    <row r="229" spans="1:21" s="178" customFormat="1" hidden="1">
      <c r="A229" s="188"/>
      <c r="B229" s="184"/>
      <c r="C229" s="185"/>
      <c r="D229" s="185"/>
      <c r="E229" s="185"/>
      <c r="F229" s="185"/>
      <c r="G229" s="185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7"/>
    </row>
    <row r="230" spans="1:21" s="178" customFormat="1" hidden="1">
      <c r="A230" s="188"/>
      <c r="B230" s="184"/>
      <c r="C230" s="185"/>
      <c r="D230" s="185"/>
      <c r="E230" s="185"/>
      <c r="F230" s="185"/>
      <c r="G230" s="185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87"/>
    </row>
    <row r="231" spans="1:21" s="178" customFormat="1" hidden="1">
      <c r="A231" s="188"/>
      <c r="B231" s="184"/>
      <c r="C231" s="185"/>
      <c r="D231" s="185"/>
      <c r="E231" s="185"/>
      <c r="F231" s="185"/>
      <c r="G231" s="185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6"/>
      <c r="U231" s="187"/>
    </row>
    <row r="232" spans="1:21" s="178" customFormat="1" hidden="1">
      <c r="A232" s="188"/>
      <c r="B232" s="184"/>
      <c r="C232" s="185"/>
      <c r="D232" s="185"/>
      <c r="E232" s="185"/>
      <c r="F232" s="185"/>
      <c r="G232" s="185"/>
      <c r="H232" s="186"/>
      <c r="I232" s="186"/>
      <c r="J232" s="186"/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7"/>
    </row>
    <row r="233" spans="1:21" s="178" customFormat="1" hidden="1">
      <c r="A233" s="188"/>
      <c r="B233" s="184"/>
      <c r="C233" s="185"/>
      <c r="D233" s="185"/>
      <c r="E233" s="185"/>
      <c r="F233" s="185"/>
      <c r="G233" s="185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6"/>
      <c r="U233" s="187"/>
    </row>
    <row r="234" spans="1:21" s="178" customFormat="1" hidden="1">
      <c r="A234" s="188"/>
      <c r="B234" s="184"/>
      <c r="C234" s="185"/>
      <c r="D234" s="185"/>
      <c r="E234" s="185"/>
      <c r="F234" s="185"/>
      <c r="G234" s="185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6"/>
      <c r="U234" s="187"/>
    </row>
    <row r="235" spans="1:21" s="178" customFormat="1" hidden="1">
      <c r="A235" s="188"/>
      <c r="B235" s="184"/>
      <c r="C235" s="185"/>
      <c r="D235" s="185"/>
      <c r="E235" s="185"/>
      <c r="F235" s="185"/>
      <c r="G235" s="185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6"/>
      <c r="U235" s="187"/>
    </row>
    <row r="236" spans="1:21" s="178" customFormat="1" hidden="1">
      <c r="A236" s="188"/>
      <c r="B236" s="184"/>
      <c r="C236" s="185"/>
      <c r="D236" s="185"/>
      <c r="E236" s="185"/>
      <c r="F236" s="185"/>
      <c r="G236" s="185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6"/>
      <c r="U236" s="187"/>
    </row>
    <row r="237" spans="1:21" s="178" customFormat="1" hidden="1">
      <c r="A237" s="188"/>
      <c r="B237" s="184"/>
      <c r="C237" s="185"/>
      <c r="D237" s="185"/>
      <c r="E237" s="185"/>
      <c r="F237" s="185"/>
      <c r="G237" s="185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87"/>
    </row>
    <row r="238" spans="1:21" s="178" customFormat="1" hidden="1">
      <c r="A238" s="188"/>
      <c r="B238" s="184"/>
      <c r="C238" s="185"/>
      <c r="D238" s="185"/>
      <c r="E238" s="185"/>
      <c r="F238" s="185"/>
      <c r="G238" s="185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6"/>
      <c r="U238" s="187"/>
    </row>
    <row r="239" spans="1:21" s="178" customFormat="1" hidden="1">
      <c r="A239" s="188"/>
      <c r="B239" s="184"/>
      <c r="C239" s="185"/>
      <c r="D239" s="185"/>
      <c r="E239" s="185"/>
      <c r="F239" s="185"/>
      <c r="G239" s="185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6"/>
      <c r="U239" s="187"/>
    </row>
    <row r="240" spans="1:21" s="178" customFormat="1" hidden="1">
      <c r="A240" s="188"/>
      <c r="B240" s="184"/>
      <c r="C240" s="185"/>
      <c r="D240" s="185"/>
      <c r="E240" s="185"/>
      <c r="F240" s="185"/>
      <c r="G240" s="185"/>
      <c r="H240" s="186"/>
      <c r="I240" s="186"/>
      <c r="J240" s="186"/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7"/>
    </row>
    <row r="241" spans="1:21" s="189" customFormat="1" hidden="1">
      <c r="A241" s="188"/>
      <c r="B241" s="184"/>
      <c r="C241" s="185"/>
      <c r="D241" s="185"/>
      <c r="E241" s="185"/>
      <c r="F241" s="185"/>
      <c r="G241" s="185"/>
      <c r="H241" s="186"/>
      <c r="I241" s="186"/>
      <c r="J241" s="186"/>
      <c r="K241" s="186"/>
      <c r="L241" s="186"/>
      <c r="M241" s="186"/>
      <c r="N241" s="186"/>
      <c r="O241" s="186"/>
      <c r="P241" s="186"/>
      <c r="Q241" s="186"/>
      <c r="R241" s="186"/>
      <c r="S241" s="186"/>
      <c r="T241" s="186"/>
      <c r="U241" s="187"/>
    </row>
    <row r="242" spans="1:21" s="178" customFormat="1" hidden="1">
      <c r="A242" s="188"/>
      <c r="B242" s="184"/>
      <c r="C242" s="185"/>
      <c r="D242" s="185"/>
      <c r="E242" s="185"/>
      <c r="F242" s="185"/>
      <c r="G242" s="185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6"/>
      <c r="U242" s="187"/>
    </row>
    <row r="243" spans="1:21" hidden="1">
      <c r="A243" s="188"/>
      <c r="B243" s="184"/>
      <c r="C243" s="185"/>
      <c r="D243" s="185"/>
      <c r="E243" s="185"/>
      <c r="F243" s="185"/>
      <c r="G243" s="185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87"/>
    </row>
    <row r="244" spans="1:21" s="178" customFormat="1" hidden="1">
      <c r="A244" s="188"/>
      <c r="B244" s="184"/>
      <c r="C244" s="185"/>
      <c r="D244" s="185"/>
      <c r="E244" s="185"/>
      <c r="F244" s="185"/>
      <c r="G244" s="185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6"/>
      <c r="U244" s="187"/>
    </row>
    <row r="245" spans="1:21" s="178" customFormat="1" hidden="1">
      <c r="A245" s="188"/>
      <c r="B245" s="184"/>
      <c r="C245" s="185"/>
      <c r="D245" s="185"/>
      <c r="E245" s="185"/>
      <c r="F245" s="185"/>
      <c r="G245" s="185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7"/>
    </row>
    <row r="246" spans="1:21" s="178" customFormat="1" hidden="1">
      <c r="A246" s="188"/>
      <c r="B246" s="184"/>
      <c r="C246" s="185"/>
      <c r="D246" s="185"/>
      <c r="E246" s="185"/>
      <c r="F246" s="185"/>
      <c r="G246" s="185"/>
      <c r="H246" s="186"/>
      <c r="I246" s="186"/>
      <c r="J246" s="186"/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87"/>
    </row>
    <row r="247" spans="1:21" s="178" customFormat="1" hidden="1">
      <c r="A247" s="188"/>
      <c r="B247" s="184"/>
      <c r="C247" s="185"/>
      <c r="D247" s="185"/>
      <c r="E247" s="185"/>
      <c r="F247" s="185"/>
      <c r="G247" s="185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6"/>
      <c r="U247" s="187"/>
    </row>
    <row r="248" spans="1:21" s="178" customFormat="1" hidden="1">
      <c r="A248" s="188"/>
      <c r="B248" s="184"/>
      <c r="C248" s="185"/>
      <c r="D248" s="185"/>
      <c r="E248" s="185"/>
      <c r="F248" s="185"/>
      <c r="G248" s="185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6"/>
      <c r="U248" s="187"/>
    </row>
    <row r="249" spans="1:21" s="178" customFormat="1" hidden="1">
      <c r="A249" s="188"/>
      <c r="B249" s="184"/>
      <c r="C249" s="185"/>
      <c r="D249" s="185"/>
      <c r="E249" s="185"/>
      <c r="F249" s="185"/>
      <c r="G249" s="185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87"/>
    </row>
    <row r="250" spans="1:21" s="178" customFormat="1" hidden="1">
      <c r="A250" s="188"/>
      <c r="B250" s="184"/>
      <c r="C250" s="185"/>
      <c r="D250" s="185"/>
      <c r="E250" s="185"/>
      <c r="F250" s="185"/>
      <c r="G250" s="185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6"/>
      <c r="U250" s="187"/>
    </row>
    <row r="251" spans="1:21" s="178" customFormat="1" hidden="1">
      <c r="A251" s="188"/>
      <c r="B251" s="184"/>
      <c r="C251" s="185"/>
      <c r="D251" s="185"/>
      <c r="E251" s="185"/>
      <c r="F251" s="185"/>
      <c r="G251" s="185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7"/>
    </row>
    <row r="252" spans="1:21" s="178" customFormat="1" hidden="1">
      <c r="A252" s="188"/>
      <c r="B252" s="184"/>
      <c r="C252" s="185"/>
      <c r="D252" s="185"/>
      <c r="E252" s="185"/>
      <c r="F252" s="185"/>
      <c r="G252" s="185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6"/>
      <c r="U252" s="187"/>
    </row>
    <row r="253" spans="1:21" s="178" customFormat="1" hidden="1">
      <c r="A253" s="188"/>
      <c r="B253" s="184"/>
      <c r="C253" s="185"/>
      <c r="D253" s="185"/>
      <c r="E253" s="185"/>
      <c r="F253" s="185"/>
      <c r="G253" s="185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87"/>
    </row>
    <row r="254" spans="1:21" s="178" customFormat="1" hidden="1">
      <c r="A254" s="188"/>
      <c r="B254" s="184"/>
      <c r="C254" s="185"/>
      <c r="D254" s="185"/>
      <c r="E254" s="185"/>
      <c r="F254" s="185"/>
      <c r="G254" s="185"/>
      <c r="H254" s="186"/>
      <c r="I254" s="186"/>
      <c r="J254" s="186"/>
      <c r="K254" s="186"/>
      <c r="L254" s="186"/>
      <c r="M254" s="186"/>
      <c r="N254" s="186"/>
      <c r="O254" s="186"/>
      <c r="P254" s="186"/>
      <c r="Q254" s="186"/>
      <c r="R254" s="186"/>
      <c r="S254" s="186"/>
      <c r="T254" s="186"/>
      <c r="U254" s="187"/>
    </row>
    <row r="255" spans="1:21" s="178" customFormat="1" hidden="1">
      <c r="A255" s="188"/>
      <c r="B255" s="184"/>
      <c r="C255" s="185"/>
      <c r="D255" s="185"/>
      <c r="E255" s="185"/>
      <c r="F255" s="185"/>
      <c r="G255" s="185"/>
      <c r="H255" s="186"/>
      <c r="I255" s="186"/>
      <c r="J255" s="186"/>
      <c r="K255" s="186"/>
      <c r="L255" s="186"/>
      <c r="M255" s="186"/>
      <c r="N255" s="186"/>
      <c r="O255" s="186"/>
      <c r="P255" s="186"/>
      <c r="Q255" s="186"/>
      <c r="R255" s="186"/>
      <c r="S255" s="186"/>
      <c r="T255" s="186"/>
      <c r="U255" s="187"/>
    </row>
    <row r="256" spans="1:21" s="178" customFormat="1" hidden="1">
      <c r="A256" s="188"/>
      <c r="B256" s="184"/>
      <c r="C256" s="185"/>
      <c r="D256" s="185"/>
      <c r="E256" s="185"/>
      <c r="F256" s="185"/>
      <c r="G256" s="185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6"/>
      <c r="U256" s="187"/>
    </row>
    <row r="257" spans="1:21" hidden="1">
      <c r="A257" s="188"/>
      <c r="B257" s="184"/>
      <c r="C257" s="185"/>
      <c r="D257" s="185"/>
      <c r="E257" s="185"/>
      <c r="F257" s="185"/>
      <c r="G257" s="185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6"/>
      <c r="U257" s="187"/>
    </row>
    <row r="258" spans="1:21" s="178" customFormat="1" hidden="1">
      <c r="A258" s="188"/>
      <c r="B258" s="184"/>
      <c r="C258" s="185"/>
      <c r="D258" s="185"/>
      <c r="E258" s="185"/>
      <c r="F258" s="185"/>
      <c r="G258" s="185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6"/>
      <c r="U258" s="187"/>
    </row>
    <row r="259" spans="1:21" s="178" customFormat="1" hidden="1">
      <c r="A259" s="188"/>
      <c r="B259" s="184"/>
      <c r="C259" s="185"/>
      <c r="D259" s="185"/>
      <c r="E259" s="185"/>
      <c r="F259" s="185"/>
      <c r="G259" s="185"/>
      <c r="H259" s="186"/>
      <c r="I259" s="186"/>
      <c r="J259" s="186"/>
      <c r="K259" s="186"/>
      <c r="L259" s="186"/>
      <c r="M259" s="186"/>
      <c r="N259" s="186"/>
      <c r="O259" s="186"/>
      <c r="P259" s="186"/>
      <c r="Q259" s="186"/>
      <c r="R259" s="186"/>
      <c r="S259" s="186"/>
      <c r="T259" s="186"/>
      <c r="U259" s="187"/>
    </row>
    <row r="260" spans="1:21" s="178" customFormat="1" hidden="1">
      <c r="A260" s="188"/>
      <c r="B260" s="184"/>
      <c r="C260" s="185"/>
      <c r="D260" s="185"/>
      <c r="E260" s="185"/>
      <c r="F260" s="185"/>
      <c r="G260" s="185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6"/>
      <c r="U260" s="187"/>
    </row>
    <row r="261" spans="1:21" s="178" customFormat="1" hidden="1">
      <c r="A261" s="188"/>
      <c r="B261" s="184"/>
      <c r="C261" s="185"/>
      <c r="D261" s="185"/>
      <c r="E261" s="185"/>
      <c r="F261" s="185"/>
      <c r="G261" s="185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87"/>
    </row>
    <row r="262" spans="1:21" hidden="1">
      <c r="A262" s="188"/>
      <c r="B262" s="184"/>
      <c r="C262" s="185"/>
      <c r="D262" s="185"/>
      <c r="E262" s="185"/>
      <c r="F262" s="185"/>
      <c r="G262" s="185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6"/>
      <c r="U262" s="187"/>
    </row>
    <row r="263" spans="1:21" s="178" customFormat="1" hidden="1">
      <c r="A263" s="188"/>
      <c r="B263" s="184"/>
      <c r="C263" s="185"/>
      <c r="D263" s="185"/>
      <c r="E263" s="185"/>
      <c r="F263" s="185"/>
      <c r="G263" s="185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87"/>
    </row>
    <row r="264" spans="1:21" s="178" customFormat="1" hidden="1">
      <c r="A264" s="188"/>
      <c r="B264" s="184"/>
      <c r="C264" s="185"/>
      <c r="D264" s="185"/>
      <c r="E264" s="185"/>
      <c r="F264" s="185"/>
      <c r="G264" s="185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87"/>
    </row>
    <row r="265" spans="1:21" s="178" customFormat="1" hidden="1">
      <c r="A265" s="188"/>
      <c r="B265" s="184"/>
      <c r="C265" s="185"/>
      <c r="D265" s="185"/>
      <c r="E265" s="185"/>
      <c r="F265" s="185"/>
      <c r="G265" s="185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87"/>
    </row>
    <row r="266" spans="1:21" s="189" customFormat="1" hidden="1">
      <c r="A266" s="188"/>
      <c r="B266" s="184"/>
      <c r="C266" s="185"/>
      <c r="D266" s="185"/>
      <c r="E266" s="185"/>
      <c r="F266" s="185"/>
      <c r="G266" s="185"/>
      <c r="H266" s="186"/>
      <c r="I266" s="186"/>
      <c r="J266" s="186"/>
      <c r="K266" s="186"/>
      <c r="L266" s="186"/>
      <c r="M266" s="186"/>
      <c r="N266" s="186"/>
      <c r="O266" s="186"/>
      <c r="P266" s="186"/>
      <c r="Q266" s="186"/>
      <c r="R266" s="186"/>
      <c r="S266" s="186"/>
      <c r="T266" s="186"/>
      <c r="U266" s="187"/>
    </row>
    <row r="267" spans="1:21" s="189" customFormat="1" hidden="1">
      <c r="A267" s="188"/>
      <c r="B267" s="184"/>
      <c r="C267" s="185"/>
      <c r="D267" s="185"/>
      <c r="E267" s="185"/>
      <c r="F267" s="185"/>
      <c r="G267" s="185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7"/>
    </row>
    <row r="268" spans="1:21" s="189" customFormat="1" hidden="1">
      <c r="A268" s="188"/>
      <c r="B268" s="184"/>
      <c r="C268" s="185"/>
      <c r="D268" s="185"/>
      <c r="E268" s="185"/>
      <c r="F268" s="185"/>
      <c r="G268" s="185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87"/>
    </row>
    <row r="269" spans="1:21" s="178" customFormat="1" hidden="1">
      <c r="A269" s="188"/>
      <c r="B269" s="184"/>
      <c r="C269" s="185"/>
      <c r="D269" s="185"/>
      <c r="E269" s="185"/>
      <c r="F269" s="185"/>
      <c r="G269" s="185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6"/>
      <c r="U269" s="187"/>
    </row>
    <row r="270" spans="1:21" hidden="1">
      <c r="A270" s="188"/>
      <c r="B270" s="184"/>
      <c r="C270" s="185"/>
      <c r="D270" s="185"/>
      <c r="E270" s="185"/>
      <c r="F270" s="185"/>
      <c r="G270" s="185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6"/>
      <c r="U270" s="187"/>
    </row>
    <row r="271" spans="1:21" s="178" customFormat="1" hidden="1">
      <c r="A271" s="188"/>
      <c r="B271" s="184"/>
      <c r="C271" s="185"/>
      <c r="D271" s="185"/>
      <c r="E271" s="185"/>
      <c r="F271" s="185"/>
      <c r="G271" s="185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6"/>
      <c r="U271" s="187"/>
    </row>
    <row r="272" spans="1:21" s="178" customFormat="1" hidden="1">
      <c r="A272" s="188"/>
      <c r="B272" s="184"/>
      <c r="C272" s="185"/>
      <c r="D272" s="185"/>
      <c r="E272" s="185"/>
      <c r="F272" s="185"/>
      <c r="G272" s="185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7"/>
    </row>
    <row r="273" spans="1:21" s="178" customFormat="1" hidden="1">
      <c r="A273" s="188"/>
      <c r="B273" s="184"/>
      <c r="C273" s="185"/>
      <c r="D273" s="185"/>
      <c r="E273" s="185"/>
      <c r="F273" s="185"/>
      <c r="G273" s="185"/>
      <c r="H273" s="186"/>
      <c r="I273" s="186"/>
      <c r="J273" s="186"/>
      <c r="K273" s="186"/>
      <c r="L273" s="186"/>
      <c r="M273" s="186"/>
      <c r="N273" s="186"/>
      <c r="O273" s="186"/>
      <c r="P273" s="186"/>
      <c r="Q273" s="186"/>
      <c r="R273" s="186"/>
      <c r="S273" s="186"/>
      <c r="T273" s="186"/>
      <c r="U273" s="187"/>
    </row>
    <row r="274" spans="1:21" s="178" customFormat="1" hidden="1">
      <c r="A274" s="188"/>
      <c r="B274" s="184"/>
      <c r="C274" s="185"/>
      <c r="D274" s="185"/>
      <c r="E274" s="185"/>
      <c r="F274" s="185"/>
      <c r="G274" s="185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6"/>
      <c r="U274" s="187"/>
    </row>
    <row r="275" spans="1:21" s="178" customFormat="1" hidden="1">
      <c r="A275" s="188"/>
      <c r="B275" s="184"/>
      <c r="C275" s="185"/>
      <c r="D275" s="185"/>
      <c r="E275" s="185"/>
      <c r="F275" s="185"/>
      <c r="G275" s="185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6"/>
      <c r="U275" s="187"/>
    </row>
    <row r="276" spans="1:21" hidden="1">
      <c r="A276" s="188"/>
      <c r="B276" s="184"/>
      <c r="C276" s="185"/>
      <c r="D276" s="185"/>
      <c r="E276" s="185"/>
      <c r="F276" s="185"/>
      <c r="G276" s="185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87"/>
    </row>
    <row r="277" spans="1:21" s="178" customFormat="1" hidden="1">
      <c r="A277" s="188"/>
      <c r="B277" s="184"/>
      <c r="C277" s="185"/>
      <c r="D277" s="185"/>
      <c r="E277" s="185"/>
      <c r="F277" s="185"/>
      <c r="G277" s="185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7"/>
    </row>
    <row r="278" spans="1:21" s="178" customFormat="1" hidden="1">
      <c r="A278" s="188"/>
      <c r="B278" s="184"/>
      <c r="C278" s="185"/>
      <c r="D278" s="185"/>
      <c r="E278" s="185"/>
      <c r="F278" s="185"/>
      <c r="G278" s="185"/>
      <c r="H278" s="186"/>
      <c r="I278" s="186"/>
      <c r="J278" s="186"/>
      <c r="K278" s="186"/>
      <c r="L278" s="186"/>
      <c r="M278" s="186"/>
      <c r="N278" s="186"/>
      <c r="O278" s="186"/>
      <c r="P278" s="186"/>
      <c r="Q278" s="186"/>
      <c r="R278" s="186"/>
      <c r="S278" s="186"/>
      <c r="T278" s="186"/>
      <c r="U278" s="187"/>
    </row>
    <row r="279" spans="1:21" s="178" customFormat="1" hidden="1">
      <c r="A279" s="188"/>
      <c r="B279" s="184"/>
      <c r="C279" s="185"/>
      <c r="D279" s="185"/>
      <c r="E279" s="185"/>
      <c r="F279" s="185"/>
      <c r="G279" s="185"/>
      <c r="H279" s="186"/>
      <c r="I279" s="186"/>
      <c r="J279" s="186"/>
      <c r="K279" s="186"/>
      <c r="L279" s="186"/>
      <c r="M279" s="186"/>
      <c r="N279" s="186"/>
      <c r="O279" s="186"/>
      <c r="P279" s="186"/>
      <c r="Q279" s="186"/>
      <c r="R279" s="186"/>
      <c r="S279" s="186"/>
      <c r="T279" s="186"/>
      <c r="U279" s="187"/>
    </row>
    <row r="280" spans="1:21" hidden="1">
      <c r="A280" s="188"/>
      <c r="B280" s="184"/>
      <c r="C280" s="185"/>
      <c r="D280" s="185"/>
      <c r="E280" s="185"/>
      <c r="F280" s="185"/>
      <c r="G280" s="185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6"/>
      <c r="U280" s="187"/>
    </row>
    <row r="281" spans="1:21" s="178" customFormat="1" hidden="1">
      <c r="A281" s="188"/>
      <c r="B281" s="184"/>
      <c r="C281" s="185"/>
      <c r="D281" s="185"/>
      <c r="E281" s="185"/>
      <c r="F281" s="185"/>
      <c r="G281" s="185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6"/>
      <c r="U281" s="187"/>
    </row>
    <row r="282" spans="1:21" s="178" customFormat="1" hidden="1">
      <c r="A282" s="188"/>
      <c r="B282" s="184"/>
      <c r="C282" s="185"/>
      <c r="D282" s="185"/>
      <c r="E282" s="185"/>
      <c r="F282" s="185"/>
      <c r="G282" s="185"/>
      <c r="H282" s="186"/>
      <c r="I282" s="186"/>
      <c r="J282" s="186"/>
      <c r="K282" s="186"/>
      <c r="L282" s="186"/>
      <c r="M282" s="186"/>
      <c r="N282" s="186"/>
      <c r="O282" s="186"/>
      <c r="P282" s="186"/>
      <c r="Q282" s="186"/>
      <c r="R282" s="186"/>
      <c r="S282" s="186"/>
      <c r="T282" s="186"/>
      <c r="U282" s="187"/>
    </row>
    <row r="283" spans="1:21" s="178" customFormat="1" hidden="1">
      <c r="A283" s="188"/>
      <c r="B283" s="184"/>
      <c r="C283" s="185"/>
      <c r="D283" s="185"/>
      <c r="E283" s="185"/>
      <c r="F283" s="185"/>
      <c r="G283" s="185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6"/>
      <c r="U283" s="187"/>
    </row>
    <row r="284" spans="1:21" s="178" customFormat="1" hidden="1">
      <c r="A284" s="188"/>
      <c r="B284" s="184"/>
      <c r="C284" s="185"/>
      <c r="D284" s="185"/>
      <c r="E284" s="185"/>
      <c r="F284" s="185"/>
      <c r="G284" s="185"/>
      <c r="H284" s="186"/>
      <c r="I284" s="186"/>
      <c r="J284" s="186"/>
      <c r="K284" s="186"/>
      <c r="L284" s="186"/>
      <c r="M284" s="186"/>
      <c r="N284" s="186"/>
      <c r="O284" s="186"/>
      <c r="P284" s="186"/>
      <c r="Q284" s="186"/>
      <c r="R284" s="186"/>
      <c r="S284" s="186"/>
      <c r="T284" s="186"/>
      <c r="U284" s="187"/>
    </row>
    <row r="285" spans="1:21" hidden="1">
      <c r="A285" s="188"/>
      <c r="B285" s="184"/>
      <c r="C285" s="185"/>
      <c r="D285" s="185"/>
      <c r="E285" s="185"/>
      <c r="F285" s="185"/>
      <c r="G285" s="185"/>
      <c r="H285" s="186"/>
      <c r="I285" s="186"/>
      <c r="J285" s="186"/>
      <c r="K285" s="186"/>
      <c r="L285" s="186"/>
      <c r="M285" s="186"/>
      <c r="N285" s="186"/>
      <c r="O285" s="186"/>
      <c r="P285" s="186"/>
      <c r="Q285" s="186"/>
      <c r="R285" s="186"/>
      <c r="S285" s="186"/>
      <c r="T285" s="186"/>
      <c r="U285" s="187"/>
    </row>
    <row r="286" spans="1:21" s="178" customFormat="1" hidden="1">
      <c r="A286" s="188"/>
      <c r="B286" s="184"/>
      <c r="C286" s="185"/>
      <c r="D286" s="185"/>
      <c r="E286" s="185"/>
      <c r="F286" s="185"/>
      <c r="G286" s="185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6"/>
      <c r="U286" s="187"/>
    </row>
    <row r="287" spans="1:21" s="178" customFormat="1" hidden="1">
      <c r="A287" s="188"/>
      <c r="B287" s="184"/>
      <c r="C287" s="185"/>
      <c r="D287" s="185"/>
      <c r="E287" s="185"/>
      <c r="F287" s="185"/>
      <c r="G287" s="185"/>
      <c r="H287" s="186"/>
      <c r="I287" s="186"/>
      <c r="J287" s="186"/>
      <c r="K287" s="186"/>
      <c r="L287" s="186"/>
      <c r="M287" s="186"/>
      <c r="N287" s="186"/>
      <c r="O287" s="186"/>
      <c r="P287" s="186"/>
      <c r="Q287" s="186"/>
      <c r="R287" s="186"/>
      <c r="S287" s="186"/>
      <c r="T287" s="186"/>
      <c r="U287" s="187"/>
    </row>
    <row r="288" spans="1:21" s="178" customFormat="1" hidden="1">
      <c r="A288" s="188"/>
      <c r="B288" s="184"/>
      <c r="C288" s="185"/>
      <c r="D288" s="185"/>
      <c r="E288" s="185"/>
      <c r="F288" s="185"/>
      <c r="G288" s="185"/>
      <c r="H288" s="186"/>
      <c r="I288" s="186"/>
      <c r="J288" s="186"/>
      <c r="K288" s="186"/>
      <c r="L288" s="186"/>
      <c r="M288" s="186"/>
      <c r="N288" s="186"/>
      <c r="O288" s="186"/>
      <c r="P288" s="186"/>
      <c r="Q288" s="186"/>
      <c r="R288" s="186"/>
      <c r="S288" s="186"/>
      <c r="T288" s="186"/>
      <c r="U288" s="187"/>
    </row>
    <row r="289" spans="1:21" s="178" customFormat="1" hidden="1">
      <c r="A289" s="188"/>
      <c r="B289" s="184"/>
      <c r="C289" s="185"/>
      <c r="D289" s="185"/>
      <c r="E289" s="185"/>
      <c r="F289" s="185"/>
      <c r="G289" s="185"/>
      <c r="H289" s="186"/>
      <c r="I289" s="186"/>
      <c r="J289" s="186"/>
      <c r="K289" s="186"/>
      <c r="L289" s="186"/>
      <c r="M289" s="186"/>
      <c r="N289" s="186"/>
      <c r="O289" s="186"/>
      <c r="P289" s="186"/>
      <c r="Q289" s="186"/>
      <c r="R289" s="186"/>
      <c r="S289" s="186"/>
      <c r="T289" s="186"/>
      <c r="U289" s="187"/>
    </row>
    <row r="290" spans="1:21" hidden="1">
      <c r="A290" s="188"/>
      <c r="B290" s="184"/>
      <c r="C290" s="185"/>
      <c r="D290" s="185"/>
      <c r="E290" s="185"/>
      <c r="F290" s="185"/>
      <c r="G290" s="185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6"/>
      <c r="U290" s="187"/>
    </row>
    <row r="291" spans="1:21" s="178" customFormat="1" hidden="1">
      <c r="A291" s="188"/>
      <c r="B291" s="184"/>
      <c r="C291" s="185"/>
      <c r="D291" s="185"/>
      <c r="E291" s="185"/>
      <c r="F291" s="185"/>
      <c r="G291" s="185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87"/>
    </row>
    <row r="292" spans="1:21" s="178" customFormat="1" hidden="1">
      <c r="A292" s="188"/>
      <c r="B292" s="184"/>
      <c r="C292" s="185"/>
      <c r="D292" s="185"/>
      <c r="E292" s="185"/>
      <c r="F292" s="185"/>
      <c r="G292" s="185"/>
      <c r="H292" s="186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87"/>
    </row>
    <row r="293" spans="1:21" s="178" customFormat="1" hidden="1">
      <c r="A293" s="188"/>
      <c r="B293" s="184"/>
      <c r="C293" s="185"/>
      <c r="D293" s="185"/>
      <c r="E293" s="185"/>
      <c r="F293" s="185"/>
      <c r="G293" s="185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87"/>
    </row>
    <row r="294" spans="1:21" s="178" customFormat="1" hidden="1">
      <c r="A294" s="188"/>
      <c r="B294" s="184"/>
      <c r="C294" s="185"/>
      <c r="D294" s="185"/>
      <c r="E294" s="185"/>
      <c r="F294" s="185"/>
      <c r="G294" s="185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6"/>
      <c r="U294" s="187"/>
    </row>
    <row r="295" spans="1:21" s="178" customFormat="1" hidden="1">
      <c r="A295" s="188"/>
      <c r="B295" s="184"/>
      <c r="C295" s="185"/>
      <c r="D295" s="185"/>
      <c r="E295" s="185"/>
      <c r="F295" s="185"/>
      <c r="G295" s="185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6"/>
      <c r="U295" s="187"/>
    </row>
    <row r="296" spans="1:21" s="178" customFormat="1" hidden="1">
      <c r="A296" s="188"/>
      <c r="B296" s="184"/>
      <c r="C296" s="185"/>
      <c r="D296" s="185"/>
      <c r="E296" s="185"/>
      <c r="F296" s="185"/>
      <c r="G296" s="185"/>
      <c r="H296" s="186"/>
      <c r="I296" s="186"/>
      <c r="J296" s="186"/>
      <c r="K296" s="186"/>
      <c r="L296" s="186"/>
      <c r="M296" s="186"/>
      <c r="N296" s="186"/>
      <c r="O296" s="186"/>
      <c r="P296" s="186"/>
      <c r="Q296" s="186"/>
      <c r="R296" s="186"/>
      <c r="S296" s="186"/>
      <c r="T296" s="186"/>
      <c r="U296" s="187"/>
    </row>
    <row r="297" spans="1:21" s="178" customFormat="1" hidden="1">
      <c r="A297" s="188"/>
      <c r="B297" s="184"/>
      <c r="C297" s="185"/>
      <c r="D297" s="185"/>
      <c r="E297" s="185"/>
      <c r="F297" s="185"/>
      <c r="G297" s="185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6"/>
      <c r="U297" s="187"/>
    </row>
    <row r="298" spans="1:21" s="178" customFormat="1" hidden="1">
      <c r="A298" s="188"/>
      <c r="B298" s="184"/>
      <c r="C298" s="185"/>
      <c r="D298" s="185"/>
      <c r="E298" s="185"/>
      <c r="F298" s="185"/>
      <c r="G298" s="185"/>
      <c r="H298" s="186"/>
      <c r="I298" s="186"/>
      <c r="J298" s="186"/>
      <c r="K298" s="186"/>
      <c r="L298" s="186"/>
      <c r="M298" s="186"/>
      <c r="N298" s="186"/>
      <c r="O298" s="186"/>
      <c r="P298" s="186"/>
      <c r="Q298" s="186"/>
      <c r="R298" s="186"/>
      <c r="S298" s="186"/>
      <c r="T298" s="186"/>
      <c r="U298" s="187"/>
    </row>
    <row r="299" spans="1:21" s="178" customFormat="1" hidden="1">
      <c r="A299" s="188"/>
      <c r="B299" s="184"/>
      <c r="C299" s="185"/>
      <c r="D299" s="185"/>
      <c r="E299" s="185"/>
      <c r="F299" s="185"/>
      <c r="G299" s="185"/>
      <c r="H299" s="186"/>
      <c r="I299" s="186"/>
      <c r="J299" s="186"/>
      <c r="K299" s="186"/>
      <c r="L299" s="186"/>
      <c r="M299" s="186"/>
      <c r="N299" s="186"/>
      <c r="O299" s="186"/>
      <c r="P299" s="186"/>
      <c r="Q299" s="186"/>
      <c r="R299" s="186"/>
      <c r="S299" s="186"/>
      <c r="T299" s="186"/>
      <c r="U299" s="187"/>
    </row>
    <row r="300" spans="1:21" s="178" customFormat="1" hidden="1">
      <c r="A300" s="188"/>
      <c r="B300" s="184"/>
      <c r="C300" s="185"/>
      <c r="D300" s="185"/>
      <c r="E300" s="185"/>
      <c r="F300" s="185"/>
      <c r="G300" s="185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87"/>
    </row>
    <row r="301" spans="1:21" s="178" customFormat="1" hidden="1">
      <c r="A301" s="188"/>
      <c r="B301" s="184"/>
      <c r="C301" s="185"/>
      <c r="D301" s="185"/>
      <c r="E301" s="185"/>
      <c r="F301" s="185"/>
      <c r="G301" s="185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6"/>
      <c r="U301" s="187"/>
    </row>
    <row r="302" spans="1:21" hidden="1">
      <c r="A302" s="188"/>
      <c r="B302" s="184"/>
      <c r="C302" s="185"/>
      <c r="D302" s="185"/>
      <c r="E302" s="185"/>
      <c r="F302" s="185"/>
      <c r="G302" s="185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6"/>
      <c r="U302" s="187"/>
    </row>
    <row r="303" spans="1:21" hidden="1">
      <c r="A303" s="188"/>
      <c r="B303" s="184"/>
      <c r="C303" s="185"/>
      <c r="D303" s="185"/>
      <c r="E303" s="185"/>
      <c r="F303" s="185"/>
      <c r="G303" s="185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6"/>
      <c r="U303" s="187"/>
    </row>
    <row r="304" spans="1:21" hidden="1">
      <c r="A304" s="188"/>
      <c r="B304" s="184"/>
      <c r="C304" s="185"/>
      <c r="D304" s="185"/>
      <c r="E304" s="185"/>
      <c r="F304" s="185"/>
      <c r="G304" s="185"/>
      <c r="H304" s="186"/>
      <c r="I304" s="186"/>
      <c r="J304" s="186"/>
      <c r="K304" s="186"/>
      <c r="L304" s="186"/>
      <c r="M304" s="186"/>
      <c r="N304" s="186"/>
      <c r="O304" s="186"/>
      <c r="P304" s="186"/>
      <c r="Q304" s="186"/>
      <c r="R304" s="186"/>
      <c r="S304" s="186"/>
      <c r="T304" s="186"/>
      <c r="U304" s="187"/>
    </row>
    <row r="305" spans="1:21" hidden="1">
      <c r="A305" s="569"/>
      <c r="B305" s="569"/>
      <c r="C305" s="569"/>
      <c r="D305" s="569"/>
      <c r="E305" s="569"/>
      <c r="F305" s="569"/>
      <c r="G305" s="569"/>
      <c r="H305" s="192"/>
      <c r="I305" s="192"/>
      <c r="J305" s="192"/>
      <c r="K305" s="192"/>
      <c r="L305" s="192"/>
      <c r="M305" s="192"/>
      <c r="N305" s="192"/>
      <c r="O305" s="192"/>
      <c r="P305" s="192"/>
      <c r="Q305" s="192"/>
      <c r="R305" s="192"/>
      <c r="S305" s="192"/>
      <c r="T305" s="192"/>
      <c r="U305" s="193"/>
    </row>
    <row r="306" spans="1:21" hidden="1">
      <c r="A306" s="570"/>
      <c r="B306" s="570"/>
      <c r="C306" s="570"/>
      <c r="D306" s="570"/>
      <c r="E306" s="570"/>
      <c r="F306" s="570"/>
      <c r="G306" s="570"/>
      <c r="H306" s="570"/>
      <c r="I306" s="570"/>
      <c r="J306" s="570"/>
      <c r="K306" s="570"/>
      <c r="L306" s="570"/>
      <c r="M306" s="570"/>
      <c r="N306" s="570"/>
      <c r="O306" s="570"/>
      <c r="P306" s="570"/>
      <c r="Q306" s="570"/>
      <c r="R306" s="570"/>
      <c r="S306" s="570"/>
      <c r="T306" s="570"/>
      <c r="U306" s="570"/>
    </row>
    <row r="307" spans="1:21" hidden="1">
      <c r="A307" s="188"/>
      <c r="B307" s="184"/>
      <c r="C307" s="185"/>
      <c r="D307" s="185"/>
      <c r="E307" s="185"/>
      <c r="F307" s="185"/>
      <c r="G307" s="185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87"/>
    </row>
    <row r="308" spans="1:21" hidden="1">
      <c r="A308" s="188"/>
      <c r="B308" s="184"/>
      <c r="C308" s="185"/>
      <c r="D308" s="185"/>
      <c r="E308" s="185"/>
      <c r="F308" s="185"/>
      <c r="G308" s="185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6"/>
      <c r="U308" s="187"/>
    </row>
    <row r="309" spans="1:21" hidden="1">
      <c r="A309" s="188"/>
      <c r="B309" s="184"/>
      <c r="C309" s="185"/>
      <c r="D309" s="185"/>
      <c r="E309" s="185"/>
      <c r="F309" s="185"/>
      <c r="G309" s="185"/>
      <c r="H309" s="186"/>
      <c r="I309" s="186"/>
      <c r="J309" s="186"/>
      <c r="K309" s="186"/>
      <c r="L309" s="186"/>
      <c r="M309" s="186"/>
      <c r="N309" s="186"/>
      <c r="O309" s="186"/>
      <c r="P309" s="186"/>
      <c r="Q309" s="186"/>
      <c r="R309" s="186"/>
      <c r="S309" s="186"/>
      <c r="T309" s="186"/>
      <c r="U309" s="187"/>
    </row>
    <row r="310" spans="1:21" hidden="1">
      <c r="A310" s="188"/>
      <c r="B310" s="184"/>
      <c r="C310" s="185"/>
      <c r="D310" s="185"/>
      <c r="E310" s="185"/>
      <c r="F310" s="185"/>
      <c r="G310" s="185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6"/>
      <c r="U310" s="187"/>
    </row>
    <row r="311" spans="1:21" hidden="1">
      <c r="A311" s="188"/>
      <c r="B311" s="184"/>
      <c r="C311" s="185"/>
      <c r="D311" s="185"/>
      <c r="E311" s="185"/>
      <c r="F311" s="185"/>
      <c r="G311" s="185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87"/>
    </row>
    <row r="312" spans="1:21" hidden="1">
      <c r="A312" s="188"/>
      <c r="B312" s="184"/>
      <c r="C312" s="185"/>
      <c r="D312" s="185"/>
      <c r="E312" s="185"/>
      <c r="F312" s="185"/>
      <c r="G312" s="185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6"/>
      <c r="U312" s="187"/>
    </row>
    <row r="313" spans="1:21" hidden="1">
      <c r="A313" s="188"/>
      <c r="B313" s="184"/>
      <c r="C313" s="185"/>
      <c r="D313" s="185"/>
      <c r="E313" s="185"/>
      <c r="F313" s="185"/>
      <c r="G313" s="185"/>
      <c r="H313" s="186"/>
      <c r="I313" s="186"/>
      <c r="J313" s="186"/>
      <c r="K313" s="186"/>
      <c r="L313" s="186"/>
      <c r="M313" s="186"/>
      <c r="N313" s="186"/>
      <c r="O313" s="186"/>
      <c r="P313" s="186"/>
      <c r="Q313" s="186"/>
      <c r="R313" s="186"/>
      <c r="S313" s="186"/>
      <c r="T313" s="186"/>
      <c r="U313" s="187"/>
    </row>
    <row r="314" spans="1:21" hidden="1">
      <c r="A314" s="188"/>
      <c r="B314" s="184"/>
      <c r="C314" s="185"/>
      <c r="D314" s="185"/>
      <c r="E314" s="185"/>
      <c r="F314" s="185"/>
      <c r="G314" s="185"/>
      <c r="H314" s="186"/>
      <c r="I314" s="186"/>
      <c r="J314" s="186"/>
      <c r="K314" s="186"/>
      <c r="L314" s="186"/>
      <c r="M314" s="186"/>
      <c r="N314" s="186"/>
      <c r="O314" s="186"/>
      <c r="P314" s="186"/>
      <c r="Q314" s="186"/>
      <c r="R314" s="186"/>
      <c r="S314" s="186"/>
      <c r="T314" s="186"/>
      <c r="U314" s="187"/>
    </row>
    <row r="315" spans="1:21" hidden="1">
      <c r="A315" s="188"/>
      <c r="B315" s="184"/>
      <c r="C315" s="185"/>
      <c r="D315" s="185"/>
      <c r="E315" s="185"/>
      <c r="F315" s="185"/>
      <c r="G315" s="185"/>
      <c r="H315" s="186"/>
      <c r="I315" s="186"/>
      <c r="J315" s="186"/>
      <c r="K315" s="186"/>
      <c r="L315" s="186"/>
      <c r="M315" s="186"/>
      <c r="N315" s="186"/>
      <c r="O315" s="186"/>
      <c r="P315" s="186"/>
      <c r="Q315" s="186"/>
      <c r="R315" s="186"/>
      <c r="S315" s="186"/>
      <c r="T315" s="186"/>
      <c r="U315" s="187"/>
    </row>
    <row r="316" spans="1:21" hidden="1">
      <c r="A316" s="188"/>
      <c r="B316" s="184"/>
      <c r="C316" s="185"/>
      <c r="D316" s="185"/>
      <c r="E316" s="185"/>
      <c r="F316" s="185"/>
      <c r="G316" s="185"/>
      <c r="H316" s="186"/>
      <c r="I316" s="186"/>
      <c r="J316" s="186"/>
      <c r="K316" s="186"/>
      <c r="L316" s="186"/>
      <c r="M316" s="186"/>
      <c r="N316" s="186"/>
      <c r="O316" s="186"/>
      <c r="P316" s="186"/>
      <c r="Q316" s="186"/>
      <c r="R316" s="186"/>
      <c r="S316" s="186"/>
      <c r="T316" s="186"/>
      <c r="U316" s="187"/>
    </row>
    <row r="317" spans="1:21" hidden="1">
      <c r="A317" s="188"/>
      <c r="B317" s="184"/>
      <c r="C317" s="185"/>
      <c r="D317" s="185"/>
      <c r="E317" s="185"/>
      <c r="F317" s="185"/>
      <c r="G317" s="185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87"/>
    </row>
    <row r="318" spans="1:21" hidden="1">
      <c r="A318" s="188"/>
      <c r="B318" s="184"/>
      <c r="C318" s="185"/>
      <c r="D318" s="185"/>
      <c r="E318" s="185"/>
      <c r="F318" s="185"/>
      <c r="G318" s="185"/>
      <c r="H318" s="186"/>
      <c r="I318" s="186"/>
      <c r="J318" s="186"/>
      <c r="K318" s="186"/>
      <c r="L318" s="186"/>
      <c r="M318" s="186"/>
      <c r="N318" s="186"/>
      <c r="O318" s="186"/>
      <c r="P318" s="186"/>
      <c r="Q318" s="186"/>
      <c r="R318" s="186"/>
      <c r="S318" s="186"/>
      <c r="T318" s="186"/>
      <c r="U318" s="187"/>
    </row>
    <row r="319" spans="1:21" hidden="1">
      <c r="A319" s="188"/>
      <c r="B319" s="184"/>
      <c r="C319" s="185"/>
      <c r="D319" s="185"/>
      <c r="E319" s="185"/>
      <c r="F319" s="185"/>
      <c r="G319" s="185"/>
      <c r="H319" s="186"/>
      <c r="I319" s="186"/>
      <c r="J319" s="186"/>
      <c r="K319" s="186"/>
      <c r="L319" s="186"/>
      <c r="M319" s="186"/>
      <c r="N319" s="186"/>
      <c r="O319" s="186"/>
      <c r="P319" s="186"/>
      <c r="Q319" s="186"/>
      <c r="R319" s="186"/>
      <c r="S319" s="186"/>
      <c r="T319" s="186"/>
      <c r="U319" s="187"/>
    </row>
    <row r="320" spans="1:21" hidden="1">
      <c r="A320" s="188"/>
      <c r="B320" s="184"/>
      <c r="C320" s="185"/>
      <c r="D320" s="185"/>
      <c r="E320" s="185"/>
      <c r="F320" s="185"/>
      <c r="G320" s="185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87"/>
    </row>
    <row r="321" spans="1:21" hidden="1">
      <c r="A321" s="569"/>
      <c r="B321" s="569"/>
      <c r="C321" s="569"/>
      <c r="D321" s="569"/>
      <c r="E321" s="569"/>
      <c r="F321" s="569"/>
      <c r="G321" s="569"/>
      <c r="H321" s="192"/>
      <c r="I321" s="192"/>
      <c r="J321" s="192"/>
      <c r="K321" s="192"/>
      <c r="L321" s="192"/>
      <c r="M321" s="192"/>
      <c r="N321" s="192"/>
      <c r="O321" s="192"/>
      <c r="P321" s="192"/>
      <c r="Q321" s="192"/>
      <c r="R321" s="192"/>
      <c r="S321" s="192"/>
      <c r="T321" s="192"/>
      <c r="U321" s="193"/>
    </row>
    <row r="322" spans="1:21" hidden="1">
      <c r="A322" s="570"/>
      <c r="B322" s="570"/>
      <c r="C322" s="570"/>
      <c r="D322" s="570"/>
      <c r="E322" s="570"/>
      <c r="F322" s="570"/>
      <c r="G322" s="570"/>
      <c r="H322" s="570"/>
      <c r="I322" s="570"/>
      <c r="J322" s="570"/>
      <c r="K322" s="570"/>
      <c r="L322" s="570"/>
      <c r="M322" s="570"/>
      <c r="N322" s="570"/>
      <c r="O322" s="570"/>
      <c r="P322" s="570"/>
      <c r="Q322" s="570"/>
      <c r="R322" s="570"/>
      <c r="S322" s="570"/>
      <c r="T322" s="570"/>
      <c r="U322" s="570"/>
    </row>
    <row r="323" spans="1:21" hidden="1">
      <c r="A323" s="188"/>
      <c r="B323" s="184"/>
      <c r="C323" s="185"/>
      <c r="D323" s="185"/>
      <c r="E323" s="185"/>
      <c r="F323" s="185"/>
      <c r="G323" s="185"/>
      <c r="H323" s="186"/>
      <c r="I323" s="186"/>
      <c r="J323" s="186"/>
      <c r="K323" s="186"/>
      <c r="L323" s="186"/>
      <c r="M323" s="186"/>
      <c r="N323" s="186"/>
      <c r="O323" s="186"/>
      <c r="P323" s="186"/>
      <c r="Q323" s="186"/>
      <c r="R323" s="186"/>
      <c r="S323" s="186"/>
      <c r="T323" s="186"/>
      <c r="U323" s="187"/>
    </row>
    <row r="324" spans="1:21" hidden="1">
      <c r="A324" s="188"/>
      <c r="B324" s="184"/>
      <c r="C324" s="185"/>
      <c r="D324" s="185"/>
      <c r="E324" s="185"/>
      <c r="F324" s="185"/>
      <c r="G324" s="185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6"/>
      <c r="U324" s="187"/>
    </row>
    <row r="325" spans="1:21" hidden="1">
      <c r="A325" s="188"/>
      <c r="B325" s="184"/>
      <c r="C325" s="185"/>
      <c r="D325" s="185"/>
      <c r="E325" s="185"/>
      <c r="F325" s="185"/>
      <c r="G325" s="185"/>
      <c r="H325" s="186"/>
      <c r="I325" s="186"/>
      <c r="J325" s="186"/>
      <c r="K325" s="186"/>
      <c r="L325" s="186"/>
      <c r="M325" s="186"/>
      <c r="N325" s="186"/>
      <c r="O325" s="186"/>
      <c r="P325" s="186"/>
      <c r="Q325" s="186"/>
      <c r="R325" s="186"/>
      <c r="S325" s="186"/>
      <c r="T325" s="186"/>
      <c r="U325" s="187"/>
    </row>
    <row r="326" spans="1:21" hidden="1">
      <c r="A326" s="188"/>
      <c r="B326" s="184"/>
      <c r="C326" s="185"/>
      <c r="D326" s="185"/>
      <c r="E326" s="185"/>
      <c r="F326" s="185"/>
      <c r="G326" s="185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6"/>
      <c r="U326" s="187"/>
    </row>
    <row r="327" spans="1:21" hidden="1">
      <c r="A327" s="188"/>
      <c r="B327" s="184"/>
      <c r="C327" s="185"/>
      <c r="D327" s="185"/>
      <c r="E327" s="185"/>
      <c r="F327" s="185"/>
      <c r="G327" s="185"/>
      <c r="H327" s="186"/>
      <c r="I327" s="186"/>
      <c r="J327" s="186"/>
      <c r="K327" s="186"/>
      <c r="L327" s="186"/>
      <c r="M327" s="186"/>
      <c r="N327" s="186"/>
      <c r="O327" s="186"/>
      <c r="P327" s="186"/>
      <c r="Q327" s="186"/>
      <c r="R327" s="186"/>
      <c r="S327" s="186"/>
      <c r="T327" s="186"/>
      <c r="U327" s="187"/>
    </row>
    <row r="328" spans="1:21" hidden="1">
      <c r="A328" s="188"/>
      <c r="B328" s="184"/>
      <c r="C328" s="185"/>
      <c r="D328" s="185"/>
      <c r="E328" s="185"/>
      <c r="F328" s="185"/>
      <c r="G328" s="185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6"/>
      <c r="U328" s="187"/>
    </row>
    <row r="329" spans="1:21" hidden="1">
      <c r="A329" s="188"/>
      <c r="B329" s="184"/>
      <c r="C329" s="185"/>
      <c r="D329" s="185"/>
      <c r="E329" s="185"/>
      <c r="F329" s="185"/>
      <c r="G329" s="185"/>
      <c r="H329" s="186"/>
      <c r="I329" s="186"/>
      <c r="J329" s="186"/>
      <c r="K329" s="186"/>
      <c r="L329" s="186"/>
      <c r="M329" s="186"/>
      <c r="N329" s="186"/>
      <c r="O329" s="186"/>
      <c r="P329" s="186"/>
      <c r="Q329" s="186"/>
      <c r="R329" s="186"/>
      <c r="S329" s="186"/>
      <c r="T329" s="186"/>
      <c r="U329" s="187"/>
    </row>
    <row r="330" spans="1:21" hidden="1">
      <c r="A330" s="188"/>
      <c r="B330" s="184"/>
      <c r="C330" s="185"/>
      <c r="D330" s="185"/>
      <c r="E330" s="185"/>
      <c r="F330" s="185"/>
      <c r="G330" s="185"/>
      <c r="H330" s="186"/>
      <c r="I330" s="186"/>
      <c r="J330" s="186"/>
      <c r="K330" s="186"/>
      <c r="L330" s="186"/>
      <c r="M330" s="186"/>
      <c r="N330" s="186"/>
      <c r="O330" s="186"/>
      <c r="P330" s="186"/>
      <c r="Q330" s="186"/>
      <c r="R330" s="186"/>
      <c r="S330" s="186"/>
      <c r="T330" s="186"/>
      <c r="U330" s="187"/>
    </row>
    <row r="331" spans="1:21" hidden="1">
      <c r="A331" s="188"/>
      <c r="B331" s="184"/>
      <c r="C331" s="185"/>
      <c r="D331" s="185"/>
      <c r="E331" s="185"/>
      <c r="F331" s="185"/>
      <c r="G331" s="185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6"/>
      <c r="U331" s="187"/>
    </row>
    <row r="332" spans="1:21" hidden="1">
      <c r="A332" s="188"/>
      <c r="B332" s="184"/>
      <c r="C332" s="185"/>
      <c r="D332" s="185"/>
      <c r="E332" s="185"/>
      <c r="F332" s="185"/>
      <c r="G332" s="185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87"/>
    </row>
    <row r="333" spans="1:21" hidden="1">
      <c r="A333" s="569"/>
      <c r="B333" s="569"/>
      <c r="C333" s="569"/>
      <c r="D333" s="569"/>
      <c r="E333" s="569"/>
      <c r="F333" s="569"/>
      <c r="G333" s="569"/>
      <c r="H333" s="192"/>
      <c r="I333" s="192"/>
      <c r="J333" s="192"/>
      <c r="K333" s="192"/>
      <c r="L333" s="192"/>
      <c r="M333" s="192"/>
      <c r="N333" s="192"/>
      <c r="O333" s="192"/>
      <c r="P333" s="192"/>
      <c r="Q333" s="192"/>
      <c r="R333" s="192"/>
      <c r="S333" s="192"/>
      <c r="T333" s="192"/>
      <c r="U333" s="193"/>
    </row>
    <row r="334" spans="1:21" hidden="1">
      <c r="A334" s="570"/>
      <c r="B334" s="570"/>
      <c r="C334" s="570"/>
      <c r="D334" s="570"/>
      <c r="E334" s="570"/>
      <c r="F334" s="570"/>
      <c r="G334" s="570"/>
      <c r="H334" s="570"/>
      <c r="I334" s="570"/>
      <c r="J334" s="570"/>
      <c r="K334" s="570"/>
      <c r="L334" s="570"/>
      <c r="M334" s="570"/>
      <c r="N334" s="570"/>
      <c r="O334" s="570"/>
      <c r="P334" s="570"/>
      <c r="Q334" s="570"/>
      <c r="R334" s="570"/>
      <c r="S334" s="570"/>
      <c r="T334" s="570"/>
      <c r="U334" s="570"/>
    </row>
    <row r="335" spans="1:21" hidden="1">
      <c r="A335" s="188"/>
      <c r="B335" s="184"/>
      <c r="C335" s="185"/>
      <c r="D335" s="185"/>
      <c r="E335" s="185"/>
      <c r="F335" s="185"/>
      <c r="G335" s="185"/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6"/>
      <c r="U335" s="187"/>
    </row>
    <row r="336" spans="1:21" hidden="1">
      <c r="A336" s="188"/>
      <c r="B336" s="184"/>
      <c r="C336" s="185"/>
      <c r="D336" s="185"/>
      <c r="E336" s="185"/>
      <c r="F336" s="185"/>
      <c r="G336" s="185"/>
      <c r="H336" s="186"/>
      <c r="I336" s="186"/>
      <c r="J336" s="186"/>
      <c r="K336" s="186"/>
      <c r="L336" s="186"/>
      <c r="M336" s="186"/>
      <c r="N336" s="186"/>
      <c r="O336" s="186"/>
      <c r="P336" s="186"/>
      <c r="Q336" s="186"/>
      <c r="R336" s="186"/>
      <c r="S336" s="186"/>
      <c r="T336" s="186"/>
      <c r="U336" s="187"/>
    </row>
    <row r="337" spans="1:21" hidden="1">
      <c r="A337" s="188"/>
      <c r="B337" s="184"/>
      <c r="C337" s="185"/>
      <c r="D337" s="185"/>
      <c r="E337" s="185"/>
      <c r="F337" s="185"/>
      <c r="G337" s="185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6"/>
      <c r="U337" s="187"/>
    </row>
    <row r="338" spans="1:21" hidden="1">
      <c r="A338" s="188"/>
      <c r="B338" s="184"/>
      <c r="C338" s="185"/>
      <c r="D338" s="185"/>
      <c r="E338" s="185"/>
      <c r="F338" s="185"/>
      <c r="G338" s="185"/>
      <c r="H338" s="186"/>
      <c r="I338" s="186"/>
      <c r="J338" s="186"/>
      <c r="K338" s="186"/>
      <c r="L338" s="186"/>
      <c r="M338" s="186"/>
      <c r="N338" s="186"/>
      <c r="O338" s="186"/>
      <c r="P338" s="186"/>
      <c r="Q338" s="186"/>
      <c r="R338" s="186"/>
      <c r="S338" s="186"/>
      <c r="T338" s="186"/>
      <c r="U338" s="187"/>
    </row>
    <row r="339" spans="1:21" hidden="1">
      <c r="A339" s="188"/>
      <c r="B339" s="184"/>
      <c r="C339" s="185"/>
      <c r="D339" s="185"/>
      <c r="E339" s="185"/>
      <c r="F339" s="185"/>
      <c r="G339" s="185"/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6"/>
      <c r="U339" s="187"/>
    </row>
    <row r="340" spans="1:21" hidden="1">
      <c r="A340" s="188"/>
      <c r="B340" s="184"/>
      <c r="C340" s="185"/>
      <c r="D340" s="185"/>
      <c r="E340" s="185"/>
      <c r="F340" s="185"/>
      <c r="G340" s="185"/>
      <c r="H340" s="186"/>
      <c r="I340" s="186"/>
      <c r="J340" s="186"/>
      <c r="K340" s="186"/>
      <c r="L340" s="186"/>
      <c r="M340" s="186"/>
      <c r="N340" s="186"/>
      <c r="O340" s="186"/>
      <c r="P340" s="186"/>
      <c r="Q340" s="186"/>
      <c r="R340" s="186"/>
      <c r="S340" s="186"/>
      <c r="T340" s="186"/>
      <c r="U340" s="187"/>
    </row>
    <row r="341" spans="1:21" hidden="1">
      <c r="A341" s="188"/>
      <c r="B341" s="184"/>
      <c r="C341" s="185"/>
      <c r="D341" s="185"/>
      <c r="E341" s="185"/>
      <c r="F341" s="185"/>
      <c r="G341" s="185"/>
      <c r="H341" s="186"/>
      <c r="I341" s="186"/>
      <c r="J341" s="186"/>
      <c r="K341" s="186"/>
      <c r="L341" s="186"/>
      <c r="M341" s="186"/>
      <c r="N341" s="186"/>
      <c r="O341" s="186"/>
      <c r="P341" s="186"/>
      <c r="Q341" s="186"/>
      <c r="R341" s="186"/>
      <c r="S341" s="186"/>
      <c r="T341" s="186"/>
      <c r="U341" s="187"/>
    </row>
    <row r="342" spans="1:21" hidden="1">
      <c r="A342" s="188"/>
      <c r="B342" s="184"/>
      <c r="C342" s="185"/>
      <c r="D342" s="185"/>
      <c r="E342" s="185"/>
      <c r="F342" s="185"/>
      <c r="G342" s="185"/>
      <c r="H342" s="186"/>
      <c r="I342" s="186"/>
      <c r="J342" s="186"/>
      <c r="K342" s="186"/>
      <c r="L342" s="186"/>
      <c r="M342" s="186"/>
      <c r="N342" s="186"/>
      <c r="O342" s="186"/>
      <c r="P342" s="186"/>
      <c r="Q342" s="186"/>
      <c r="R342" s="186"/>
      <c r="S342" s="186"/>
      <c r="T342" s="186"/>
      <c r="U342" s="187"/>
    </row>
    <row r="343" spans="1:21" hidden="1">
      <c r="A343" s="188"/>
      <c r="B343" s="184"/>
      <c r="C343" s="185"/>
      <c r="D343" s="185"/>
      <c r="E343" s="185"/>
      <c r="F343" s="185"/>
      <c r="G343" s="185"/>
      <c r="H343" s="186"/>
      <c r="I343" s="186"/>
      <c r="J343" s="186"/>
      <c r="K343" s="186"/>
      <c r="L343" s="186"/>
      <c r="M343" s="186"/>
      <c r="N343" s="186"/>
      <c r="O343" s="186"/>
      <c r="P343" s="186"/>
      <c r="Q343" s="186"/>
      <c r="R343" s="186"/>
      <c r="S343" s="186"/>
      <c r="T343" s="186"/>
      <c r="U343" s="187"/>
    </row>
    <row r="344" spans="1:21" hidden="1">
      <c r="A344" s="188"/>
      <c r="B344" s="184"/>
      <c r="C344" s="185"/>
      <c r="D344" s="185"/>
      <c r="E344" s="185"/>
      <c r="F344" s="185"/>
      <c r="G344" s="185"/>
      <c r="H344" s="186"/>
      <c r="I344" s="186"/>
      <c r="J344" s="186"/>
      <c r="K344" s="186"/>
      <c r="L344" s="186"/>
      <c r="M344" s="186"/>
      <c r="N344" s="186"/>
      <c r="O344" s="186"/>
      <c r="P344" s="186"/>
      <c r="Q344" s="186"/>
      <c r="R344" s="186"/>
      <c r="S344" s="186"/>
      <c r="T344" s="186"/>
      <c r="U344" s="187"/>
    </row>
    <row r="345" spans="1:21" hidden="1">
      <c r="A345" s="188"/>
      <c r="B345" s="184"/>
      <c r="C345" s="185"/>
      <c r="D345" s="185"/>
      <c r="E345" s="185"/>
      <c r="F345" s="185"/>
      <c r="G345" s="185"/>
      <c r="H345" s="186"/>
      <c r="I345" s="186"/>
      <c r="J345" s="186"/>
      <c r="K345" s="186"/>
      <c r="L345" s="186"/>
      <c r="M345" s="186"/>
      <c r="N345" s="186"/>
      <c r="O345" s="186"/>
      <c r="P345" s="186"/>
      <c r="Q345" s="186"/>
      <c r="R345" s="186"/>
      <c r="S345" s="186"/>
      <c r="T345" s="186"/>
      <c r="U345" s="187"/>
    </row>
    <row r="346" spans="1:21" hidden="1">
      <c r="A346" s="569"/>
      <c r="B346" s="569"/>
      <c r="C346" s="569"/>
      <c r="D346" s="569"/>
      <c r="E346" s="569"/>
      <c r="F346" s="569"/>
      <c r="G346" s="569"/>
      <c r="H346" s="192"/>
      <c r="I346" s="192"/>
      <c r="J346" s="192"/>
      <c r="K346" s="192"/>
      <c r="L346" s="192"/>
      <c r="M346" s="192"/>
      <c r="N346" s="192"/>
      <c r="O346" s="192"/>
      <c r="P346" s="192"/>
      <c r="Q346" s="192"/>
      <c r="R346" s="192"/>
      <c r="S346" s="192"/>
      <c r="T346" s="192"/>
      <c r="U346" s="193"/>
    </row>
    <row r="347" spans="1:21" hidden="1">
      <c r="A347" s="570"/>
      <c r="B347" s="570"/>
      <c r="C347" s="570"/>
      <c r="D347" s="570"/>
      <c r="E347" s="570"/>
      <c r="F347" s="570"/>
      <c r="G347" s="570"/>
      <c r="H347" s="570"/>
      <c r="I347" s="570"/>
      <c r="J347" s="570"/>
      <c r="K347" s="570"/>
      <c r="L347" s="570"/>
      <c r="M347" s="570"/>
      <c r="N347" s="570"/>
      <c r="O347" s="570"/>
      <c r="P347" s="570"/>
      <c r="Q347" s="570"/>
      <c r="R347" s="570"/>
      <c r="S347" s="570"/>
      <c r="T347" s="570"/>
      <c r="U347" s="570"/>
    </row>
    <row r="348" spans="1:21" hidden="1">
      <c r="A348" s="188"/>
      <c r="B348" s="184"/>
      <c r="C348" s="185"/>
      <c r="D348" s="185"/>
      <c r="E348" s="185"/>
      <c r="F348" s="185"/>
      <c r="G348" s="185"/>
      <c r="H348" s="186"/>
      <c r="I348" s="186"/>
      <c r="J348" s="186"/>
      <c r="K348" s="186"/>
      <c r="L348" s="186"/>
      <c r="M348" s="186"/>
      <c r="N348" s="186"/>
      <c r="O348" s="186"/>
      <c r="P348" s="186"/>
      <c r="Q348" s="186"/>
      <c r="R348" s="186"/>
      <c r="S348" s="186"/>
      <c r="T348" s="186"/>
      <c r="U348" s="187"/>
    </row>
    <row r="349" spans="1:21" hidden="1">
      <c r="A349" s="571"/>
      <c r="B349" s="571"/>
      <c r="C349" s="571"/>
      <c r="D349" s="571"/>
      <c r="E349" s="571"/>
      <c r="F349" s="571"/>
      <c r="G349" s="571"/>
      <c r="H349" s="194"/>
      <c r="I349" s="194"/>
      <c r="J349" s="194"/>
      <c r="K349" s="194"/>
      <c r="L349" s="194"/>
      <c r="M349" s="194"/>
      <c r="N349" s="194"/>
      <c r="O349" s="194"/>
      <c r="P349" s="194"/>
      <c r="Q349" s="194"/>
      <c r="R349" s="194"/>
      <c r="S349" s="194"/>
      <c r="T349" s="194"/>
      <c r="U349" s="195"/>
    </row>
    <row r="350" spans="1:21">
      <c r="A350" s="572" t="s">
        <v>280</v>
      </c>
      <c r="B350" s="572"/>
      <c r="C350" s="572"/>
      <c r="D350" s="572"/>
      <c r="E350" s="572"/>
      <c r="F350" s="572"/>
      <c r="G350" s="572"/>
      <c r="H350" s="196"/>
      <c r="I350" s="196"/>
      <c r="J350" s="197">
        <f>ROUND(SUM(J7:J34),0)</f>
        <v>12</v>
      </c>
      <c r="K350" s="197">
        <f>ROUND(SUM(K7:K34),0)</f>
        <v>2</v>
      </c>
      <c r="L350" s="197">
        <f>ROUND(SUM(L7:L34),0)</f>
        <v>13</v>
      </c>
      <c r="M350" s="197">
        <f>ROUND(SUM(M7:M34),0)</f>
        <v>11</v>
      </c>
      <c r="N350" s="197"/>
      <c r="O350" s="197"/>
      <c r="P350" s="197">
        <f>ROUND(SUM(P7:P34),0)</f>
        <v>10</v>
      </c>
      <c r="Q350" s="196"/>
      <c r="R350" s="196"/>
      <c r="S350" s="196"/>
      <c r="T350" s="196"/>
      <c r="U350" s="198"/>
    </row>
    <row r="351" spans="1:21">
      <c r="A351" s="573" t="s">
        <v>281</v>
      </c>
      <c r="B351" s="573"/>
      <c r="C351" s="573"/>
      <c r="D351" s="573"/>
      <c r="E351" s="573"/>
      <c r="F351" s="573"/>
      <c r="G351" s="573"/>
      <c r="H351" s="573"/>
      <c r="I351" s="573"/>
      <c r="J351" s="573"/>
      <c r="K351" s="573"/>
      <c r="L351" s="573"/>
      <c r="M351" s="573"/>
      <c r="N351" s="573"/>
      <c r="O351" s="573"/>
      <c r="P351" s="573"/>
      <c r="Q351" s="573"/>
      <c r="R351" s="573"/>
      <c r="S351" s="573"/>
      <c r="T351" s="573"/>
      <c r="U351" s="573"/>
    </row>
    <row r="352" spans="1:21" ht="25.5" customHeight="1">
      <c r="A352" s="574" t="s">
        <v>282</v>
      </c>
      <c r="B352" s="574"/>
      <c r="C352" s="574"/>
      <c r="D352" s="574"/>
      <c r="E352" s="574"/>
      <c r="F352" s="574"/>
      <c r="G352" s="574"/>
      <c r="H352" s="574"/>
      <c r="I352" s="574"/>
      <c r="J352" s="574"/>
      <c r="K352" s="574"/>
      <c r="L352" s="574"/>
      <c r="M352" s="574"/>
      <c r="N352" s="574"/>
      <c r="O352" s="574"/>
      <c r="P352" s="574"/>
      <c r="Q352" s="574"/>
      <c r="R352" s="574"/>
      <c r="S352" s="574"/>
      <c r="T352" s="574"/>
      <c r="U352" s="574"/>
    </row>
    <row r="353" spans="1:21">
      <c r="A353" s="199"/>
      <c r="B353" s="199"/>
      <c r="C353" s="199"/>
      <c r="D353" s="199"/>
      <c r="E353" s="199"/>
      <c r="F353" s="200"/>
      <c r="G353" s="200"/>
      <c r="H353" s="201"/>
      <c r="I353" s="202"/>
      <c r="J353" s="202"/>
      <c r="K353" s="201"/>
      <c r="L353" s="201"/>
      <c r="M353" s="201"/>
      <c r="N353" s="201"/>
      <c r="O353" s="201"/>
      <c r="P353" s="201"/>
      <c r="Q353" s="201"/>
      <c r="R353" s="201"/>
      <c r="S353" s="201"/>
      <c r="T353" s="202"/>
      <c r="U353" s="201"/>
    </row>
    <row r="354" spans="1:21">
      <c r="A354" s="203"/>
      <c r="B354" s="203"/>
      <c r="C354" s="203"/>
      <c r="D354" s="203"/>
      <c r="E354" s="203"/>
      <c r="F354" s="200"/>
      <c r="G354" s="200"/>
      <c r="H354" s="201"/>
      <c r="I354" s="202"/>
      <c r="J354" s="202"/>
      <c r="K354" s="201"/>
      <c r="L354" s="201"/>
      <c r="M354" s="201"/>
      <c r="N354" s="201"/>
      <c r="O354" s="201"/>
      <c r="P354" s="201"/>
      <c r="Q354" s="201"/>
      <c r="R354" s="201"/>
      <c r="S354" s="201"/>
      <c r="T354" s="202"/>
      <c r="U354" s="201"/>
    </row>
    <row r="355" spans="1:21">
      <c r="A355" s="203"/>
      <c r="B355" s="203"/>
      <c r="C355" s="203"/>
      <c r="D355" s="203"/>
      <c r="E355" s="203"/>
      <c r="F355" s="200"/>
      <c r="G355" s="200"/>
      <c r="H355" s="201"/>
      <c r="I355" s="202"/>
      <c r="J355" s="202"/>
      <c r="K355" s="201"/>
      <c r="L355" s="201"/>
      <c r="M355" s="201"/>
      <c r="N355" s="201"/>
      <c r="O355" s="201"/>
      <c r="P355" s="201"/>
      <c r="Q355" s="201"/>
      <c r="R355" s="201"/>
      <c r="S355" s="201"/>
      <c r="T355" s="202"/>
      <c r="U355" s="201"/>
    </row>
    <row r="356" spans="1:21">
      <c r="A356" s="203"/>
      <c r="B356" s="203"/>
      <c r="C356" s="203"/>
      <c r="D356" s="203"/>
      <c r="E356" s="203"/>
      <c r="F356" s="200"/>
      <c r="G356" s="200"/>
      <c r="H356" s="201"/>
      <c r="I356" s="201"/>
      <c r="J356" s="201"/>
      <c r="K356" s="201"/>
      <c r="L356" s="201"/>
      <c r="M356" s="201"/>
      <c r="N356" s="201"/>
      <c r="O356" s="201"/>
      <c r="P356" s="201"/>
      <c r="Q356" s="201"/>
      <c r="R356" s="201"/>
      <c r="S356" s="201"/>
      <c r="T356" s="202"/>
      <c r="U356" s="201"/>
    </row>
    <row r="357" spans="1:21">
      <c r="A357" s="203"/>
      <c r="B357" s="203"/>
      <c r="C357" s="203"/>
      <c r="D357" s="203"/>
      <c r="E357" s="203"/>
      <c r="F357" s="203"/>
      <c r="G357" s="200"/>
      <c r="H357" s="201"/>
      <c r="I357" s="202"/>
      <c r="J357" s="202"/>
      <c r="K357" s="201"/>
      <c r="L357" s="201"/>
      <c r="M357" s="202"/>
      <c r="N357" s="202"/>
      <c r="O357" s="201"/>
      <c r="P357" s="201"/>
      <c r="Q357" s="201"/>
      <c r="R357" s="201"/>
      <c r="S357" s="201"/>
      <c r="T357" s="202"/>
      <c r="U357" s="201"/>
    </row>
    <row r="358" spans="1:21">
      <c r="A358" s="203"/>
      <c r="B358" s="203"/>
      <c r="C358" s="203"/>
      <c r="D358" s="203"/>
      <c r="E358" s="203"/>
      <c r="F358" s="200"/>
      <c r="G358" s="200"/>
      <c r="H358" s="201"/>
      <c r="I358" s="202"/>
      <c r="J358" s="202"/>
      <c r="K358" s="201"/>
      <c r="L358" s="201"/>
      <c r="M358" s="202"/>
      <c r="N358" s="202"/>
      <c r="O358" s="201"/>
      <c r="P358" s="201"/>
      <c r="Q358" s="201"/>
      <c r="R358" s="201"/>
      <c r="S358" s="201"/>
      <c r="T358" s="202"/>
      <c r="U358" s="201"/>
    </row>
    <row r="359" spans="1:21">
      <c r="A359" s="204"/>
      <c r="B359" s="205"/>
      <c r="C359" s="200"/>
      <c r="D359" s="200"/>
      <c r="E359" s="200"/>
      <c r="F359" s="200"/>
      <c r="G359" s="200"/>
      <c r="H359" s="201"/>
      <c r="I359" s="202"/>
      <c r="J359" s="202"/>
      <c r="K359" s="201"/>
      <c r="L359" s="201"/>
      <c r="M359" s="202"/>
      <c r="N359" s="202"/>
      <c r="O359" s="201"/>
      <c r="P359" s="201"/>
      <c r="Q359" s="201"/>
      <c r="R359" s="201"/>
      <c r="S359" s="201"/>
      <c r="T359" s="202"/>
      <c r="U359" s="201"/>
    </row>
    <row r="360" spans="1:21">
      <c r="A360" s="204"/>
      <c r="B360" s="205"/>
      <c r="C360" s="200"/>
      <c r="D360" s="200"/>
      <c r="E360" s="200"/>
      <c r="F360" s="200"/>
      <c r="G360" s="200"/>
      <c r="H360" s="201"/>
      <c r="I360" s="202"/>
      <c r="J360" s="202"/>
      <c r="K360" s="201"/>
      <c r="L360" s="201"/>
      <c r="M360" s="202"/>
      <c r="N360" s="202"/>
      <c r="O360" s="201"/>
      <c r="P360" s="201"/>
      <c r="Q360" s="201"/>
      <c r="R360" s="201"/>
      <c r="S360" s="201"/>
      <c r="T360" s="201"/>
      <c r="U360" s="201"/>
    </row>
    <row r="361" spans="1:21">
      <c r="A361" s="204"/>
      <c r="B361" s="205"/>
      <c r="C361" s="200"/>
      <c r="D361" s="200"/>
      <c r="E361" s="200"/>
      <c r="F361" s="200"/>
      <c r="G361" s="200"/>
      <c r="H361" s="201"/>
      <c r="I361" s="202"/>
      <c r="J361" s="202"/>
      <c r="K361" s="201"/>
      <c r="L361" s="201"/>
      <c r="M361" s="202"/>
      <c r="N361" s="202"/>
      <c r="O361" s="201"/>
      <c r="P361" s="206"/>
      <c r="Q361" s="206"/>
      <c r="R361" s="206"/>
      <c r="S361" s="206"/>
      <c r="T361" s="201"/>
      <c r="U361" s="201"/>
    </row>
    <row r="362" spans="1:21">
      <c r="A362" s="204"/>
      <c r="B362" s="205"/>
      <c r="C362" s="200"/>
      <c r="D362" s="200"/>
      <c r="E362" s="200"/>
      <c r="F362" s="200"/>
      <c r="G362" s="200"/>
      <c r="H362" s="201"/>
      <c r="I362" s="201"/>
      <c r="J362" s="201"/>
      <c r="K362" s="201"/>
      <c r="L362" s="201"/>
      <c r="M362" s="201"/>
      <c r="N362" s="201"/>
      <c r="O362" s="201"/>
      <c r="P362" s="206"/>
      <c r="Q362" s="206"/>
      <c r="R362" s="206"/>
      <c r="S362" s="206"/>
      <c r="T362" s="201"/>
      <c r="U362" s="201"/>
    </row>
    <row r="363" spans="1:21">
      <c r="A363" s="204"/>
      <c r="B363" s="205"/>
      <c r="C363" s="200"/>
      <c r="D363" s="200"/>
      <c r="E363" s="200"/>
      <c r="F363" s="200"/>
      <c r="G363" s="200"/>
      <c r="H363" s="201"/>
      <c r="I363" s="201"/>
      <c r="J363" s="201"/>
      <c r="K363" s="201"/>
      <c r="L363" s="201"/>
      <c r="M363" s="201"/>
      <c r="N363" s="201"/>
      <c r="O363" s="201"/>
      <c r="P363" s="206"/>
      <c r="Q363" s="206"/>
      <c r="R363" s="206"/>
      <c r="S363" s="206"/>
      <c r="T363" s="201"/>
      <c r="U363" s="201"/>
    </row>
    <row r="364" spans="1:21">
      <c r="A364" s="204"/>
      <c r="B364" s="205"/>
      <c r="C364" s="200"/>
      <c r="D364" s="200"/>
      <c r="E364" s="200"/>
      <c r="F364" s="200"/>
      <c r="G364" s="200"/>
      <c r="H364" s="201"/>
      <c r="I364" s="201"/>
      <c r="J364" s="201"/>
      <c r="K364" s="201"/>
      <c r="L364" s="201"/>
      <c r="M364" s="201"/>
      <c r="N364" s="201"/>
      <c r="O364" s="201"/>
      <c r="P364" s="206"/>
      <c r="Q364" s="206"/>
      <c r="R364" s="206"/>
      <c r="S364" s="206"/>
      <c r="T364" s="201"/>
      <c r="U364" s="201"/>
    </row>
    <row r="365" spans="1:21">
      <c r="A365" s="204"/>
      <c r="B365" s="205"/>
      <c r="C365" s="200"/>
      <c r="D365" s="200"/>
      <c r="E365" s="200"/>
      <c r="F365" s="200"/>
      <c r="G365" s="200"/>
      <c r="H365" s="201"/>
      <c r="I365" s="201"/>
      <c r="J365" s="201"/>
      <c r="K365" s="201"/>
      <c r="L365" s="201"/>
      <c r="M365" s="201"/>
      <c r="N365" s="201"/>
      <c r="O365" s="201"/>
      <c r="P365" s="206"/>
      <c r="Q365" s="206"/>
      <c r="R365" s="206"/>
      <c r="S365" s="206"/>
      <c r="T365" s="201"/>
      <c r="U365" s="201"/>
    </row>
    <row r="366" spans="1:21">
      <c r="A366" s="204"/>
      <c r="B366" s="205"/>
      <c r="C366" s="200"/>
      <c r="D366" s="200"/>
      <c r="E366" s="200"/>
      <c r="F366" s="200"/>
      <c r="G366" s="200"/>
      <c r="H366" s="201"/>
      <c r="I366" s="201"/>
      <c r="J366" s="201"/>
      <c r="K366" s="201"/>
      <c r="L366" s="201"/>
      <c r="M366" s="201"/>
      <c r="N366" s="201"/>
      <c r="O366" s="201"/>
      <c r="P366" s="206"/>
      <c r="Q366" s="206"/>
      <c r="R366" s="206"/>
      <c r="S366" s="206"/>
      <c r="T366" s="201"/>
      <c r="U366" s="201"/>
    </row>
    <row r="367" spans="1:21">
      <c r="A367" s="204"/>
      <c r="B367" s="205"/>
      <c r="C367" s="200"/>
      <c r="D367" s="200"/>
      <c r="E367" s="200"/>
      <c r="F367" s="200"/>
      <c r="G367" s="200"/>
      <c r="H367" s="201"/>
      <c r="I367" s="201"/>
      <c r="J367" s="201"/>
      <c r="K367" s="201"/>
      <c r="L367" s="201"/>
      <c r="M367" s="201"/>
      <c r="N367" s="201"/>
      <c r="O367" s="201"/>
      <c r="P367" s="206"/>
      <c r="Q367" s="206"/>
      <c r="R367" s="206"/>
      <c r="S367" s="206"/>
      <c r="T367" s="201"/>
      <c r="U367" s="201"/>
    </row>
  </sheetData>
  <mergeCells count="30">
    <mergeCell ref="A347:U347"/>
    <mergeCell ref="A349:G349"/>
    <mergeCell ref="A350:G350"/>
    <mergeCell ref="A351:U351"/>
    <mergeCell ref="A352:U352"/>
    <mergeCell ref="A321:G321"/>
    <mergeCell ref="A322:U322"/>
    <mergeCell ref="A333:G333"/>
    <mergeCell ref="A334:U334"/>
    <mergeCell ref="A346:G346"/>
    <mergeCell ref="S3:S5"/>
    <mergeCell ref="T3:T5"/>
    <mergeCell ref="U3:U5"/>
    <mergeCell ref="A305:G305"/>
    <mergeCell ref="A306:U306"/>
    <mergeCell ref="A1:R1"/>
    <mergeCell ref="A3:A5"/>
    <mergeCell ref="B3:B5"/>
    <mergeCell ref="C3:C5"/>
    <mergeCell ref="D3:D5"/>
    <mergeCell ref="E3:E5"/>
    <mergeCell ref="F3:F5"/>
    <mergeCell ref="G3:G5"/>
    <mergeCell ref="H3:K4"/>
    <mergeCell ref="L3:M4"/>
    <mergeCell ref="N3:N5"/>
    <mergeCell ref="O3:O5"/>
    <mergeCell ref="P3:P5"/>
    <mergeCell ref="Q3:Q5"/>
    <mergeCell ref="R3:R5"/>
  </mergeCells>
  <pageMargins left="0.82677165354330717" right="0.23622047244094491" top="0.74803149606299213" bottom="0.35433070866141736" header="0.31496062992125984" footer="0"/>
  <pageSetup paperSize="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54"/>
  <sheetViews>
    <sheetView workbookViewId="0">
      <selection sqref="A1:J1"/>
    </sheetView>
    <sheetView workbookViewId="1">
      <selection sqref="A1:J1"/>
    </sheetView>
  </sheetViews>
  <sheetFormatPr defaultColWidth="8.7109375" defaultRowHeight="15"/>
  <cols>
    <col min="1" max="1" width="5.140625" customWidth="1"/>
    <col min="4" max="4" width="5" hidden="1" customWidth="1"/>
    <col min="8" max="8" width="10" customWidth="1"/>
    <col min="9" max="9" width="10.28515625" customWidth="1"/>
    <col min="264" max="264" width="10" customWidth="1"/>
    <col min="265" max="265" width="10.28515625" customWidth="1"/>
    <col min="520" max="520" width="10" customWidth="1"/>
    <col min="521" max="521" width="10.28515625" customWidth="1"/>
    <col min="776" max="776" width="10" customWidth="1"/>
    <col min="777" max="777" width="10.28515625" customWidth="1"/>
  </cols>
  <sheetData>
    <row r="1" spans="1:10" ht="17.25">
      <c r="A1" s="575" t="s">
        <v>283</v>
      </c>
      <c r="B1" s="575"/>
      <c r="C1" s="575"/>
      <c r="D1" s="575"/>
      <c r="E1" s="575"/>
      <c r="F1" s="575"/>
      <c r="G1" s="575"/>
      <c r="H1" s="575"/>
      <c r="I1" s="575"/>
      <c r="J1" s="575"/>
    </row>
    <row r="2" spans="1:10" ht="15.75">
      <c r="A2" s="576"/>
      <c r="B2" s="576"/>
      <c r="C2" s="576"/>
      <c r="D2" s="576"/>
      <c r="E2" s="576"/>
      <c r="F2" s="576"/>
      <c r="G2" s="576"/>
      <c r="H2" s="203"/>
      <c r="I2" s="203"/>
    </row>
    <row r="3" spans="1:10" hidden="1">
      <c r="A3" s="207"/>
      <c r="B3" s="207"/>
      <c r="C3" s="207"/>
      <c r="D3" s="207"/>
      <c r="E3" s="207"/>
      <c r="F3" s="207"/>
      <c r="G3" s="207"/>
      <c r="H3" s="203"/>
      <c r="I3" s="203"/>
    </row>
    <row r="4" spans="1:10">
      <c r="A4" s="577" t="s">
        <v>284</v>
      </c>
      <c r="B4" s="578" t="s">
        <v>285</v>
      </c>
      <c r="C4" s="578" t="s">
        <v>233</v>
      </c>
      <c r="D4" s="578" t="s">
        <v>234</v>
      </c>
      <c r="E4" s="565" t="s">
        <v>286</v>
      </c>
      <c r="F4" s="565" t="s">
        <v>287</v>
      </c>
      <c r="G4" s="579" t="s">
        <v>288</v>
      </c>
      <c r="H4" s="579"/>
      <c r="I4" s="579"/>
      <c r="J4" s="579"/>
    </row>
    <row r="5" spans="1:10" ht="38.25">
      <c r="A5" s="577"/>
      <c r="B5" s="578"/>
      <c r="C5" s="578"/>
      <c r="D5" s="578"/>
      <c r="E5" s="578"/>
      <c r="F5" s="578"/>
      <c r="G5" s="208" t="s">
        <v>289</v>
      </c>
      <c r="H5" s="208" t="s">
        <v>290</v>
      </c>
      <c r="I5" s="208" t="s">
        <v>291</v>
      </c>
      <c r="J5" s="209" t="s">
        <v>292</v>
      </c>
    </row>
    <row r="6" spans="1:10" ht="45">
      <c r="A6" s="577"/>
      <c r="B6" s="578"/>
      <c r="C6" s="578"/>
      <c r="D6" s="578"/>
      <c r="E6" s="210" t="s">
        <v>293</v>
      </c>
      <c r="F6" s="210" t="s">
        <v>294</v>
      </c>
      <c r="G6" s="210" t="s">
        <v>295</v>
      </c>
      <c r="H6" s="210" t="s">
        <v>295</v>
      </c>
      <c r="I6" s="210" t="s">
        <v>295</v>
      </c>
      <c r="J6" s="211" t="s">
        <v>295</v>
      </c>
    </row>
    <row r="7" spans="1:10" hidden="1">
      <c r="A7" s="580"/>
      <c r="B7" s="580"/>
      <c r="C7" s="580"/>
      <c r="D7" s="580"/>
      <c r="E7" s="580"/>
      <c r="F7" s="580"/>
      <c r="G7" s="580"/>
      <c r="H7" s="580"/>
      <c r="I7" s="580"/>
      <c r="J7" s="580"/>
    </row>
    <row r="8" spans="1:10" s="178" customFormat="1">
      <c r="A8" s="212">
        <v>1</v>
      </c>
      <c r="B8" s="182" t="s">
        <v>296</v>
      </c>
      <c r="C8" s="213">
        <v>60</v>
      </c>
      <c r="D8" s="213"/>
      <c r="E8" s="214">
        <v>37.4</v>
      </c>
      <c r="F8" s="214">
        <v>0.24</v>
      </c>
      <c r="G8" s="215">
        <f>ROUND(E8*F8,2)</f>
        <v>8.98</v>
      </c>
      <c r="H8" s="216"/>
      <c r="I8" s="216"/>
      <c r="J8" s="217"/>
    </row>
    <row r="9" spans="1:10" s="178" customFormat="1">
      <c r="A9" s="212">
        <v>2</v>
      </c>
      <c r="B9" s="182" t="s">
        <v>297</v>
      </c>
      <c r="C9" s="213">
        <v>97</v>
      </c>
      <c r="D9" s="213"/>
      <c r="E9" s="214">
        <v>11</v>
      </c>
      <c r="F9" s="218">
        <v>0.12</v>
      </c>
      <c r="G9" s="215"/>
      <c r="H9" s="215">
        <f>ROUND(E9*F9,2)</f>
        <v>1.32</v>
      </c>
      <c r="I9" s="216"/>
      <c r="J9" s="219"/>
    </row>
    <row r="10" spans="1:10" s="178" customFormat="1">
      <c r="A10" s="212">
        <v>3</v>
      </c>
      <c r="B10" s="182" t="s">
        <v>296</v>
      </c>
      <c r="C10" s="213">
        <v>108</v>
      </c>
      <c r="D10" s="190"/>
      <c r="E10" s="214">
        <v>37.6</v>
      </c>
      <c r="F10" s="218">
        <v>0.24</v>
      </c>
      <c r="G10" s="215">
        <f>ROUND(E10*F10,2)</f>
        <v>9.02</v>
      </c>
      <c r="H10" s="216"/>
      <c r="I10" s="216"/>
      <c r="J10" s="219"/>
    </row>
    <row r="11" spans="1:10" s="178" customFormat="1">
      <c r="A11" s="212">
        <v>4</v>
      </c>
      <c r="B11" s="182" t="s">
        <v>297</v>
      </c>
      <c r="C11" s="213">
        <v>146</v>
      </c>
      <c r="D11" s="213"/>
      <c r="E11" s="214">
        <v>7</v>
      </c>
      <c r="F11" s="218">
        <v>0.12</v>
      </c>
      <c r="G11" s="215"/>
      <c r="H11" s="215">
        <f>ROUND(E11*F11,2)</f>
        <v>0.84</v>
      </c>
      <c r="I11" s="216"/>
      <c r="J11" s="219"/>
    </row>
    <row r="12" spans="1:10" s="178" customFormat="1">
      <c r="A12" s="212">
        <v>5</v>
      </c>
      <c r="B12" s="182" t="s">
        <v>296</v>
      </c>
      <c r="C12" s="213">
        <v>153</v>
      </c>
      <c r="D12" s="213"/>
      <c r="E12" s="214">
        <v>66</v>
      </c>
      <c r="F12" s="218">
        <v>0.24</v>
      </c>
      <c r="G12" s="215">
        <f>ROUND(E12*F12,2)</f>
        <v>15.84</v>
      </c>
      <c r="H12" s="216"/>
      <c r="I12" s="216"/>
      <c r="J12" s="220"/>
    </row>
    <row r="13" spans="1:10" s="178" customFormat="1">
      <c r="A13" s="212">
        <v>6</v>
      </c>
      <c r="B13" s="182" t="s">
        <v>297</v>
      </c>
      <c r="C13" s="213">
        <v>219</v>
      </c>
      <c r="D13" s="213"/>
      <c r="E13" s="214">
        <v>5</v>
      </c>
      <c r="F13" s="218">
        <v>0.12</v>
      </c>
      <c r="G13" s="216"/>
      <c r="H13" s="215">
        <f>ROUND(E13*F13,2)</f>
        <v>0.6</v>
      </c>
      <c r="I13" s="216"/>
      <c r="J13" s="220"/>
    </row>
    <row r="14" spans="1:10" s="178" customFormat="1">
      <c r="A14" s="212">
        <v>7</v>
      </c>
      <c r="B14" s="182" t="s">
        <v>296</v>
      </c>
      <c r="C14" s="213">
        <v>224</v>
      </c>
      <c r="D14" s="190"/>
      <c r="E14" s="214">
        <v>157.69999999999999</v>
      </c>
      <c r="F14" s="218">
        <v>0.24</v>
      </c>
      <c r="G14" s="215">
        <f>ROUND(E14*F14,2)</f>
        <v>37.85</v>
      </c>
      <c r="H14" s="216"/>
      <c r="I14" s="216"/>
      <c r="J14" s="220"/>
    </row>
    <row r="15" spans="1:10" s="178" customFormat="1">
      <c r="A15" s="212">
        <v>8</v>
      </c>
      <c r="B15" s="182" t="s">
        <v>298</v>
      </c>
      <c r="C15" s="213">
        <v>382</v>
      </c>
      <c r="D15" s="213"/>
      <c r="E15" s="214">
        <v>154</v>
      </c>
      <c r="F15" s="218">
        <v>0.04</v>
      </c>
      <c r="G15" s="216"/>
      <c r="H15" s="215">
        <f>ROUND(E15*F15,2)</f>
        <v>6.16</v>
      </c>
      <c r="I15" s="216"/>
      <c r="J15" s="219"/>
    </row>
    <row r="16" spans="1:10" s="189" customFormat="1">
      <c r="A16" s="212">
        <v>9</v>
      </c>
      <c r="B16" s="182" t="s">
        <v>296</v>
      </c>
      <c r="C16" s="213">
        <v>533.5</v>
      </c>
      <c r="D16" s="190"/>
      <c r="E16" s="214">
        <v>131.5</v>
      </c>
      <c r="F16" s="218">
        <v>0.24</v>
      </c>
      <c r="G16" s="215">
        <f>ROUND(E16*F16,2)</f>
        <v>31.56</v>
      </c>
      <c r="H16" s="215"/>
      <c r="I16" s="216"/>
      <c r="J16" s="219"/>
    </row>
    <row r="17" spans="1:10" s="178" customFormat="1">
      <c r="A17" s="212">
        <v>10</v>
      </c>
      <c r="B17" s="182" t="s">
        <v>299</v>
      </c>
      <c r="C17" s="213">
        <v>665</v>
      </c>
      <c r="D17" s="213"/>
      <c r="E17" s="214">
        <v>2.41</v>
      </c>
      <c r="F17" s="218">
        <v>0.38</v>
      </c>
      <c r="G17" s="215"/>
      <c r="H17" s="215"/>
      <c r="I17" s="215"/>
      <c r="J17" s="221">
        <f>ROUND(E17*F17,2)</f>
        <v>0.92</v>
      </c>
    </row>
    <row r="18" spans="1:10" s="178" customFormat="1">
      <c r="A18" s="212">
        <v>11</v>
      </c>
      <c r="B18" s="182" t="s">
        <v>300</v>
      </c>
      <c r="C18" s="213">
        <v>665</v>
      </c>
      <c r="D18" s="213"/>
      <c r="E18" s="214">
        <v>19.8</v>
      </c>
      <c r="F18" s="218">
        <v>0.24</v>
      </c>
      <c r="G18" s="215">
        <f>ROUND(E18*F18,2)</f>
        <v>4.75</v>
      </c>
      <c r="H18" s="216"/>
      <c r="I18" s="216"/>
      <c r="J18" s="219"/>
    </row>
    <row r="19" spans="1:10" s="189" customFormat="1">
      <c r="A19" s="212">
        <v>12</v>
      </c>
      <c r="B19" s="182" t="s">
        <v>300</v>
      </c>
      <c r="C19" s="213">
        <v>735</v>
      </c>
      <c r="D19" s="213"/>
      <c r="E19" s="214">
        <v>7.43</v>
      </c>
      <c r="F19" s="218">
        <v>0.24</v>
      </c>
      <c r="G19" s="215">
        <f>ROUND(E19*F19,2)</f>
        <v>1.78</v>
      </c>
      <c r="H19" s="216"/>
      <c r="I19" s="216"/>
      <c r="J19" s="220"/>
    </row>
    <row r="20" spans="1:10" s="189" customFormat="1">
      <c r="A20" s="212">
        <v>13</v>
      </c>
      <c r="B20" s="182" t="s">
        <v>300</v>
      </c>
      <c r="C20" s="213">
        <v>735</v>
      </c>
      <c r="D20" s="213"/>
      <c r="E20" s="214">
        <v>7.6</v>
      </c>
      <c r="F20" s="218">
        <v>0.24</v>
      </c>
      <c r="G20" s="215">
        <f>ROUND(E20*F20,2)</f>
        <v>1.82</v>
      </c>
      <c r="H20" s="215"/>
      <c r="I20" s="222"/>
      <c r="J20" s="219"/>
    </row>
    <row r="21" spans="1:10" s="189" customFormat="1">
      <c r="A21" s="212">
        <v>14</v>
      </c>
      <c r="B21" s="182" t="s">
        <v>301</v>
      </c>
      <c r="C21" s="213">
        <v>742.5</v>
      </c>
      <c r="D21" s="190"/>
      <c r="E21" s="214">
        <v>4.5</v>
      </c>
      <c r="F21" s="218">
        <v>0.5</v>
      </c>
      <c r="G21" s="216"/>
      <c r="H21" s="216"/>
      <c r="I21" s="223">
        <f>ROUND(E21*F21,2)</f>
        <v>2.25</v>
      </c>
      <c r="J21" s="224"/>
    </row>
    <row r="22" spans="1:10" s="189" customFormat="1">
      <c r="A22" s="212">
        <v>15</v>
      </c>
      <c r="B22" s="182" t="s">
        <v>301</v>
      </c>
      <c r="C22" s="213">
        <v>742.5</v>
      </c>
      <c r="D22" s="190"/>
      <c r="E22" s="214">
        <v>4.5</v>
      </c>
      <c r="F22" s="218">
        <v>0.5</v>
      </c>
      <c r="G22" s="216"/>
      <c r="H22" s="216"/>
      <c r="I22" s="223">
        <f>ROUND(E22*F22,2)</f>
        <v>2.25</v>
      </c>
      <c r="J22" s="225"/>
    </row>
    <row r="23" spans="1:10" s="178" customFormat="1">
      <c r="A23" s="212">
        <v>16</v>
      </c>
      <c r="B23" s="182" t="s">
        <v>300</v>
      </c>
      <c r="C23" s="180">
        <v>746.5</v>
      </c>
      <c r="D23" s="213"/>
      <c r="E23" s="214">
        <v>21.5</v>
      </c>
      <c r="F23" s="218">
        <v>0.24</v>
      </c>
      <c r="G23" s="215">
        <f>ROUND(E23*F23,2)</f>
        <v>5.16</v>
      </c>
      <c r="H23" s="216"/>
      <c r="I23" s="216"/>
      <c r="J23" s="226"/>
    </row>
    <row r="24" spans="1:10" s="178" customFormat="1">
      <c r="A24" s="212">
        <v>17</v>
      </c>
      <c r="B24" s="182" t="s">
        <v>302</v>
      </c>
      <c r="C24" s="180">
        <v>748.5</v>
      </c>
      <c r="D24" s="213"/>
      <c r="E24" s="214">
        <v>4.2</v>
      </c>
      <c r="F24" s="214">
        <v>0.375</v>
      </c>
      <c r="G24" s="216"/>
      <c r="H24" s="216"/>
      <c r="I24" s="223">
        <f>ROUND(E24*F24,2)</f>
        <v>1.58</v>
      </c>
      <c r="J24" s="226"/>
    </row>
    <row r="25" spans="1:10" s="178" customFormat="1">
      <c r="A25" s="212">
        <v>18</v>
      </c>
      <c r="B25" s="182" t="s">
        <v>299</v>
      </c>
      <c r="C25" s="180">
        <v>755</v>
      </c>
      <c r="D25" s="190"/>
      <c r="E25" s="218">
        <v>1.38</v>
      </c>
      <c r="F25" s="218">
        <v>0.38</v>
      </c>
      <c r="G25" s="216"/>
      <c r="H25" s="216"/>
      <c r="I25" s="216"/>
      <c r="J25" s="221">
        <f>ROUND(E25*F25,2)</f>
        <v>0.52</v>
      </c>
    </row>
    <row r="26" spans="1:10" s="178" customFormat="1">
      <c r="A26" s="212">
        <v>19</v>
      </c>
      <c r="B26" s="182" t="s">
        <v>296</v>
      </c>
      <c r="C26" s="180">
        <v>757</v>
      </c>
      <c r="D26" s="213"/>
      <c r="E26" s="218">
        <v>20</v>
      </c>
      <c r="F26" s="218">
        <v>0.24</v>
      </c>
      <c r="G26" s="215">
        <f>ROUND(E26*F26,2)</f>
        <v>4.8</v>
      </c>
      <c r="H26" s="216"/>
      <c r="I26" s="216"/>
      <c r="J26" s="219"/>
    </row>
    <row r="27" spans="1:10" s="189" customFormat="1">
      <c r="A27" s="212">
        <v>20</v>
      </c>
      <c r="B27" s="182" t="s">
        <v>303</v>
      </c>
      <c r="C27" s="213">
        <v>777</v>
      </c>
      <c r="D27" s="190"/>
      <c r="E27" s="214">
        <v>42.5</v>
      </c>
      <c r="F27" s="218">
        <v>0.18</v>
      </c>
      <c r="G27" s="215"/>
      <c r="H27" s="215">
        <f t="shared" ref="H27:H34" si="0">ROUND(E27*F27,2)</f>
        <v>7.65</v>
      </c>
      <c r="I27" s="216"/>
      <c r="J27" s="219"/>
    </row>
    <row r="28" spans="1:10" s="189" customFormat="1">
      <c r="A28" s="212">
        <v>21</v>
      </c>
      <c r="B28" s="182" t="s">
        <v>297</v>
      </c>
      <c r="C28" s="213">
        <v>819.5</v>
      </c>
      <c r="D28" s="190"/>
      <c r="E28" s="214">
        <v>5</v>
      </c>
      <c r="F28" s="218">
        <v>0.12</v>
      </c>
      <c r="G28" s="216"/>
      <c r="H28" s="215">
        <f t="shared" si="0"/>
        <v>0.6</v>
      </c>
      <c r="I28" s="216"/>
      <c r="J28" s="219"/>
    </row>
    <row r="29" spans="1:10" s="178" customFormat="1">
      <c r="A29" s="212">
        <v>22</v>
      </c>
      <c r="B29" s="182" t="s">
        <v>303</v>
      </c>
      <c r="C29" s="180">
        <v>824.5</v>
      </c>
      <c r="D29" s="190"/>
      <c r="E29" s="218">
        <v>9.1999999999999993</v>
      </c>
      <c r="F29" s="218">
        <v>0.18</v>
      </c>
      <c r="G29" s="215"/>
      <c r="H29" s="215">
        <f t="shared" si="0"/>
        <v>1.66</v>
      </c>
      <c r="I29" s="216"/>
      <c r="J29" s="226"/>
    </row>
    <row r="30" spans="1:10" s="178" customFormat="1">
      <c r="A30" s="212">
        <v>23</v>
      </c>
      <c r="B30" s="182" t="s">
        <v>297</v>
      </c>
      <c r="C30" s="180">
        <v>833.5</v>
      </c>
      <c r="D30" s="190"/>
      <c r="E30" s="218">
        <v>5</v>
      </c>
      <c r="F30" s="218">
        <v>0.12</v>
      </c>
      <c r="G30" s="216"/>
      <c r="H30" s="215">
        <f t="shared" si="0"/>
        <v>0.6</v>
      </c>
      <c r="I30" s="216"/>
      <c r="J30" s="220"/>
    </row>
    <row r="31" spans="1:10" s="189" customFormat="1">
      <c r="A31" s="212">
        <v>24</v>
      </c>
      <c r="B31" s="182" t="s">
        <v>303</v>
      </c>
      <c r="C31" s="213">
        <v>838.5</v>
      </c>
      <c r="D31" s="190"/>
      <c r="E31" s="214">
        <v>39.200000000000003</v>
      </c>
      <c r="F31" s="218">
        <v>0.18</v>
      </c>
      <c r="G31" s="215"/>
      <c r="H31" s="215">
        <f t="shared" si="0"/>
        <v>7.06</v>
      </c>
      <c r="I31" s="216"/>
      <c r="J31" s="219"/>
    </row>
    <row r="32" spans="1:10" s="189" customFormat="1">
      <c r="A32" s="212">
        <v>25</v>
      </c>
      <c r="B32" s="182" t="s">
        <v>297</v>
      </c>
      <c r="C32" s="213">
        <v>877.5</v>
      </c>
      <c r="D32" s="190"/>
      <c r="E32" s="214">
        <v>5</v>
      </c>
      <c r="F32" s="218">
        <v>0.12</v>
      </c>
      <c r="G32" s="216"/>
      <c r="H32" s="215">
        <f t="shared" si="0"/>
        <v>0.6</v>
      </c>
      <c r="I32" s="216"/>
      <c r="J32" s="219"/>
    </row>
    <row r="33" spans="1:10" s="189" customFormat="1">
      <c r="A33" s="212">
        <v>26</v>
      </c>
      <c r="B33" s="182" t="s">
        <v>303</v>
      </c>
      <c r="C33" s="213">
        <v>882.5</v>
      </c>
      <c r="D33" s="213"/>
      <c r="E33" s="214">
        <v>16.2</v>
      </c>
      <c r="F33" s="218">
        <v>0.18</v>
      </c>
      <c r="G33" s="215"/>
      <c r="H33" s="215">
        <f t="shared" si="0"/>
        <v>2.92</v>
      </c>
      <c r="I33" s="216"/>
      <c r="J33" s="219"/>
    </row>
    <row r="34" spans="1:10" s="189" customFormat="1">
      <c r="A34" s="212">
        <v>27</v>
      </c>
      <c r="B34" s="182" t="s">
        <v>297</v>
      </c>
      <c r="C34" s="180">
        <v>889</v>
      </c>
      <c r="D34" s="213"/>
      <c r="E34" s="214">
        <v>5</v>
      </c>
      <c r="F34" s="218">
        <v>0.12</v>
      </c>
      <c r="G34" s="215"/>
      <c r="H34" s="215">
        <f t="shared" si="0"/>
        <v>0.6</v>
      </c>
      <c r="I34" s="216"/>
      <c r="J34" s="226"/>
    </row>
    <row r="35" spans="1:10" s="189" customFormat="1">
      <c r="A35" s="212">
        <v>28</v>
      </c>
      <c r="B35" s="182" t="s">
        <v>296</v>
      </c>
      <c r="C35" s="213">
        <v>904</v>
      </c>
      <c r="D35" s="190"/>
      <c r="E35" s="214">
        <v>19.2</v>
      </c>
      <c r="F35" s="218">
        <v>0.24</v>
      </c>
      <c r="G35" s="215">
        <f>ROUND(E35*F35,2)</f>
        <v>4.6100000000000003</v>
      </c>
      <c r="H35" s="216"/>
      <c r="I35" s="216"/>
      <c r="J35" s="219"/>
    </row>
    <row r="36" spans="1:10" s="189" customFormat="1">
      <c r="A36" s="212">
        <v>29</v>
      </c>
      <c r="B36" s="182" t="s">
        <v>297</v>
      </c>
      <c r="C36" s="213">
        <v>923</v>
      </c>
      <c r="D36" s="190"/>
      <c r="E36" s="214">
        <v>5</v>
      </c>
      <c r="F36" s="218">
        <v>0.12</v>
      </c>
      <c r="G36" s="216"/>
      <c r="H36" s="215">
        <f>ROUND(E36*F36,2)</f>
        <v>0.6</v>
      </c>
      <c r="I36" s="216"/>
      <c r="J36" s="219"/>
    </row>
    <row r="37" spans="1:10" s="189" customFormat="1">
      <c r="A37" s="212">
        <v>30</v>
      </c>
      <c r="B37" s="182" t="s">
        <v>296</v>
      </c>
      <c r="C37" s="213">
        <v>928</v>
      </c>
      <c r="D37" s="190"/>
      <c r="E37" s="214">
        <v>19.7</v>
      </c>
      <c r="F37" s="218">
        <v>0.24</v>
      </c>
      <c r="G37" s="215">
        <f>ROUND(E37*F37,2)</f>
        <v>4.7300000000000004</v>
      </c>
      <c r="H37" s="216"/>
      <c r="I37" s="216"/>
      <c r="J37" s="219"/>
    </row>
    <row r="38" spans="1:10" s="189" customFormat="1">
      <c r="A38" s="212">
        <v>31</v>
      </c>
      <c r="B38" s="182" t="s">
        <v>297</v>
      </c>
      <c r="C38" s="213">
        <v>948</v>
      </c>
      <c r="D38" s="213"/>
      <c r="E38" s="214">
        <v>5</v>
      </c>
      <c r="F38" s="218">
        <v>0.12</v>
      </c>
      <c r="G38" s="216"/>
      <c r="H38" s="215">
        <f>ROUND(E38*F38,2)</f>
        <v>0.6</v>
      </c>
      <c r="I38" s="216"/>
      <c r="J38" s="219"/>
    </row>
    <row r="39" spans="1:10" s="189" customFormat="1">
      <c r="A39" s="212">
        <v>32</v>
      </c>
      <c r="B39" s="182" t="s">
        <v>296</v>
      </c>
      <c r="C39" s="213">
        <v>953</v>
      </c>
      <c r="D39" s="213"/>
      <c r="E39" s="214">
        <v>17.600000000000001</v>
      </c>
      <c r="F39" s="218">
        <v>0.24</v>
      </c>
      <c r="G39" s="215">
        <f>ROUND(E39*F39,2)</f>
        <v>4.22</v>
      </c>
      <c r="H39" s="216"/>
      <c r="I39" s="216"/>
      <c r="J39" s="219"/>
    </row>
    <row r="40" spans="1:10" s="189" customFormat="1">
      <c r="A40" s="212">
        <v>33</v>
      </c>
      <c r="B40" s="182" t="s">
        <v>297</v>
      </c>
      <c r="C40" s="213">
        <v>970.5</v>
      </c>
      <c r="D40" s="190"/>
      <c r="E40" s="214">
        <v>5</v>
      </c>
      <c r="F40" s="218">
        <v>0.12</v>
      </c>
      <c r="G40" s="216"/>
      <c r="H40" s="215">
        <f t="shared" ref="H40:H52" si="1">ROUND(E40*F40,2)</f>
        <v>0.6</v>
      </c>
      <c r="I40" s="216"/>
      <c r="J40" s="219"/>
    </row>
    <row r="41" spans="1:10" s="189" customFormat="1">
      <c r="A41" s="212">
        <v>34</v>
      </c>
      <c r="B41" s="182" t="s">
        <v>303</v>
      </c>
      <c r="C41" s="213">
        <v>975.5</v>
      </c>
      <c r="D41" s="190"/>
      <c r="E41" s="214">
        <v>16.8</v>
      </c>
      <c r="F41" s="218">
        <v>0.18</v>
      </c>
      <c r="G41" s="215"/>
      <c r="H41" s="215">
        <f t="shared" si="1"/>
        <v>3.02</v>
      </c>
      <c r="I41" s="216"/>
      <c r="J41" s="219"/>
    </row>
    <row r="42" spans="1:10" s="189" customFormat="1">
      <c r="A42" s="212">
        <v>35</v>
      </c>
      <c r="B42" s="182" t="s">
        <v>297</v>
      </c>
      <c r="C42" s="213">
        <v>992</v>
      </c>
      <c r="D42" s="213"/>
      <c r="E42" s="214">
        <v>5</v>
      </c>
      <c r="F42" s="218">
        <v>0.12</v>
      </c>
      <c r="G42" s="216"/>
      <c r="H42" s="215">
        <f t="shared" si="1"/>
        <v>0.6</v>
      </c>
      <c r="I42" s="216"/>
      <c r="J42" s="219"/>
    </row>
    <row r="43" spans="1:10" s="189" customFormat="1">
      <c r="A43" s="212">
        <v>36</v>
      </c>
      <c r="B43" s="182" t="s">
        <v>303</v>
      </c>
      <c r="C43" s="180">
        <v>997</v>
      </c>
      <c r="D43" s="190"/>
      <c r="E43" s="214">
        <v>20.399999999999999</v>
      </c>
      <c r="F43" s="218">
        <v>0.18</v>
      </c>
      <c r="G43" s="215"/>
      <c r="H43" s="215">
        <f t="shared" si="1"/>
        <v>3.67</v>
      </c>
      <c r="I43" s="216"/>
      <c r="J43" s="220"/>
    </row>
    <row r="44" spans="1:10" s="178" customFormat="1">
      <c r="A44" s="212">
        <v>37</v>
      </c>
      <c r="B44" s="182" t="s">
        <v>297</v>
      </c>
      <c r="C44" s="180">
        <v>1017.5</v>
      </c>
      <c r="D44" s="213"/>
      <c r="E44" s="218">
        <v>5</v>
      </c>
      <c r="F44" s="218">
        <v>0.12</v>
      </c>
      <c r="G44" s="215"/>
      <c r="H44" s="215">
        <f t="shared" si="1"/>
        <v>0.6</v>
      </c>
      <c r="I44" s="215"/>
      <c r="J44" s="220"/>
    </row>
    <row r="45" spans="1:10" s="178" customFormat="1">
      <c r="A45" s="212">
        <v>38</v>
      </c>
      <c r="B45" s="182" t="s">
        <v>303</v>
      </c>
      <c r="C45" s="180">
        <v>1022.5</v>
      </c>
      <c r="D45" s="213"/>
      <c r="E45" s="218">
        <v>20.9</v>
      </c>
      <c r="F45" s="218">
        <v>0.18</v>
      </c>
      <c r="G45" s="215"/>
      <c r="H45" s="215">
        <f t="shared" si="1"/>
        <v>3.76</v>
      </c>
      <c r="I45" s="216"/>
      <c r="J45" s="226"/>
    </row>
    <row r="46" spans="1:10" s="178" customFormat="1">
      <c r="A46" s="212">
        <v>39</v>
      </c>
      <c r="B46" s="182" t="s">
        <v>297</v>
      </c>
      <c r="C46" s="180">
        <v>1043.5</v>
      </c>
      <c r="D46" s="213"/>
      <c r="E46" s="218">
        <v>5</v>
      </c>
      <c r="F46" s="218">
        <v>0.12</v>
      </c>
      <c r="G46" s="216"/>
      <c r="H46" s="215">
        <f t="shared" si="1"/>
        <v>0.6</v>
      </c>
      <c r="I46" s="216"/>
      <c r="J46" s="220"/>
    </row>
    <row r="47" spans="1:10" s="178" customFormat="1">
      <c r="A47" s="212">
        <v>40</v>
      </c>
      <c r="B47" s="182" t="s">
        <v>303</v>
      </c>
      <c r="C47" s="180">
        <v>1048.5</v>
      </c>
      <c r="D47" s="190"/>
      <c r="E47" s="218">
        <v>44</v>
      </c>
      <c r="F47" s="218">
        <v>0.18</v>
      </c>
      <c r="G47" s="215"/>
      <c r="H47" s="215">
        <f t="shared" si="1"/>
        <v>7.92</v>
      </c>
      <c r="I47" s="216"/>
      <c r="J47" s="219"/>
    </row>
    <row r="48" spans="1:10" s="189" customFormat="1">
      <c r="A48" s="212">
        <v>41</v>
      </c>
      <c r="B48" s="182" t="s">
        <v>297</v>
      </c>
      <c r="C48" s="180">
        <v>1092.5</v>
      </c>
      <c r="D48" s="190"/>
      <c r="E48" s="218">
        <v>5</v>
      </c>
      <c r="F48" s="218">
        <v>0.12</v>
      </c>
      <c r="G48" s="216"/>
      <c r="H48" s="215">
        <f t="shared" si="1"/>
        <v>0.6</v>
      </c>
      <c r="I48" s="216"/>
      <c r="J48" s="219"/>
    </row>
    <row r="49" spans="1:10" s="189" customFormat="1">
      <c r="A49" s="212">
        <v>42</v>
      </c>
      <c r="B49" s="182" t="s">
        <v>303</v>
      </c>
      <c r="C49" s="180">
        <v>1097.5</v>
      </c>
      <c r="D49" s="213"/>
      <c r="E49" s="218">
        <v>9.5</v>
      </c>
      <c r="F49" s="218">
        <v>0.18</v>
      </c>
      <c r="G49" s="215"/>
      <c r="H49" s="215">
        <f t="shared" si="1"/>
        <v>1.71</v>
      </c>
      <c r="I49" s="216"/>
      <c r="J49" s="226"/>
    </row>
    <row r="50" spans="1:10" s="189" customFormat="1">
      <c r="A50" s="212">
        <v>43</v>
      </c>
      <c r="B50" s="182" t="s">
        <v>297</v>
      </c>
      <c r="C50" s="180">
        <v>1107</v>
      </c>
      <c r="D50" s="213"/>
      <c r="E50" s="218">
        <v>5</v>
      </c>
      <c r="F50" s="218">
        <v>0.12</v>
      </c>
      <c r="G50" s="215"/>
      <c r="H50" s="215">
        <f t="shared" si="1"/>
        <v>0.6</v>
      </c>
      <c r="I50" s="216"/>
      <c r="J50" s="220"/>
    </row>
    <row r="51" spans="1:10" s="189" customFormat="1">
      <c r="A51" s="212">
        <v>44</v>
      </c>
      <c r="B51" s="182" t="s">
        <v>303</v>
      </c>
      <c r="C51" s="213">
        <v>1112</v>
      </c>
      <c r="D51" s="213"/>
      <c r="E51" s="214">
        <v>55.3</v>
      </c>
      <c r="F51" s="218">
        <v>0.18</v>
      </c>
      <c r="G51" s="215"/>
      <c r="H51" s="215">
        <f t="shared" si="1"/>
        <v>9.9499999999999993</v>
      </c>
      <c r="I51" s="216"/>
      <c r="J51" s="219"/>
    </row>
    <row r="52" spans="1:10" s="189" customFormat="1">
      <c r="A52" s="212">
        <v>45</v>
      </c>
      <c r="B52" s="182" t="s">
        <v>298</v>
      </c>
      <c r="C52" s="213">
        <v>1167.5</v>
      </c>
      <c r="D52" s="190"/>
      <c r="E52" s="214">
        <v>50</v>
      </c>
      <c r="F52" s="218">
        <v>0.04</v>
      </c>
      <c r="G52" s="216"/>
      <c r="H52" s="215">
        <f t="shared" si="1"/>
        <v>2</v>
      </c>
      <c r="I52" s="216"/>
      <c r="J52" s="219"/>
    </row>
    <row r="53" spans="1:10" s="189" customFormat="1">
      <c r="A53" s="212">
        <v>46</v>
      </c>
      <c r="B53" s="182" t="s">
        <v>296</v>
      </c>
      <c r="C53" s="213">
        <v>1217.5</v>
      </c>
      <c r="D53" s="190"/>
      <c r="E53" s="214">
        <v>20</v>
      </c>
      <c r="F53" s="218">
        <v>0.24</v>
      </c>
      <c r="G53" s="215">
        <f>ROUND(E53*F53,2)</f>
        <v>4.8</v>
      </c>
      <c r="H53" s="216"/>
      <c r="I53" s="216"/>
      <c r="J53" s="219"/>
    </row>
    <row r="54" spans="1:10" s="189" customFormat="1">
      <c r="A54" s="212">
        <v>47</v>
      </c>
      <c r="B54" s="182" t="s">
        <v>297</v>
      </c>
      <c r="C54" s="213">
        <v>1237.5</v>
      </c>
      <c r="D54" s="190"/>
      <c r="E54" s="214">
        <v>17</v>
      </c>
      <c r="F54" s="218">
        <v>0.12</v>
      </c>
      <c r="G54" s="216"/>
      <c r="H54" s="215">
        <f>ROUND(E54*F54,2)</f>
        <v>2.04</v>
      </c>
      <c r="I54" s="216"/>
      <c r="J54" s="219"/>
    </row>
    <row r="55" spans="1:10" s="189" customFormat="1">
      <c r="A55" s="212">
        <v>48</v>
      </c>
      <c r="B55" s="182" t="s">
        <v>296</v>
      </c>
      <c r="C55" s="213" t="s">
        <v>304</v>
      </c>
      <c r="D55" s="190"/>
      <c r="E55" s="214">
        <v>20</v>
      </c>
      <c r="F55" s="218">
        <v>0.24</v>
      </c>
      <c r="G55" s="215">
        <f>ROUND(E55*F55,2)</f>
        <v>4.8</v>
      </c>
      <c r="H55" s="216"/>
      <c r="I55" s="216"/>
      <c r="J55" s="219"/>
    </row>
    <row r="56" spans="1:10" s="189" customFormat="1">
      <c r="A56" s="212">
        <v>49</v>
      </c>
      <c r="B56" s="182" t="s">
        <v>305</v>
      </c>
      <c r="C56" s="213" t="s">
        <v>304</v>
      </c>
      <c r="D56" s="190"/>
      <c r="E56" s="218">
        <v>8.5</v>
      </c>
      <c r="F56" s="218">
        <v>0.26250000000000001</v>
      </c>
      <c r="G56" s="216"/>
      <c r="H56" s="216"/>
      <c r="I56" s="223">
        <f>ROUND(E56*F56,2)</f>
        <v>2.23</v>
      </c>
      <c r="J56" s="220"/>
    </row>
    <row r="57" spans="1:10" s="189" customFormat="1">
      <c r="A57" s="212">
        <v>50</v>
      </c>
      <c r="B57" s="182" t="s">
        <v>296</v>
      </c>
      <c r="C57" s="213">
        <v>1254.5</v>
      </c>
      <c r="D57" s="213"/>
      <c r="E57" s="214">
        <v>6</v>
      </c>
      <c r="F57" s="218">
        <v>0.24</v>
      </c>
      <c r="G57" s="215">
        <f>ROUND(E57*F57,2)</f>
        <v>1.44</v>
      </c>
      <c r="H57" s="216"/>
      <c r="I57" s="216"/>
      <c r="J57" s="219"/>
    </row>
    <row r="58" spans="1:10" s="189" customFormat="1">
      <c r="A58" s="212">
        <v>51</v>
      </c>
      <c r="B58" s="182" t="s">
        <v>302</v>
      </c>
      <c r="C58" s="213">
        <v>1257</v>
      </c>
      <c r="D58" s="190"/>
      <c r="E58" s="214">
        <v>2.75</v>
      </c>
      <c r="F58" s="214">
        <v>0.375</v>
      </c>
      <c r="G58" s="216"/>
      <c r="H58" s="216"/>
      <c r="I58" s="223">
        <f>ROUND(E58*F58,2)</f>
        <v>1.03</v>
      </c>
      <c r="J58" s="219"/>
    </row>
    <row r="59" spans="1:10" s="189" customFormat="1">
      <c r="A59" s="212">
        <v>52</v>
      </c>
      <c r="B59" s="182" t="s">
        <v>301</v>
      </c>
      <c r="C59" s="213">
        <v>1259</v>
      </c>
      <c r="D59" s="190"/>
      <c r="E59" s="214">
        <v>6</v>
      </c>
      <c r="F59" s="218">
        <v>0.5</v>
      </c>
      <c r="G59" s="216"/>
      <c r="H59" s="216"/>
      <c r="I59" s="227">
        <f>ROUND(E59*F59,2)</f>
        <v>3</v>
      </c>
      <c r="J59" s="219"/>
    </row>
    <row r="60" spans="1:10" s="189" customFormat="1">
      <c r="A60" s="212">
        <v>53</v>
      </c>
      <c r="B60" s="182" t="s">
        <v>296</v>
      </c>
      <c r="C60" s="213">
        <v>1263</v>
      </c>
      <c r="D60" s="190"/>
      <c r="E60" s="214">
        <v>20</v>
      </c>
      <c r="F60" s="218">
        <v>0.24</v>
      </c>
      <c r="G60" s="215">
        <f>ROUND(E60*F60,2)</f>
        <v>4.8</v>
      </c>
      <c r="H60" s="216"/>
      <c r="I60" s="216"/>
      <c r="J60" s="219"/>
    </row>
    <row r="61" spans="1:10" s="189" customFormat="1">
      <c r="A61" s="212">
        <v>54</v>
      </c>
      <c r="B61" s="182" t="s">
        <v>302</v>
      </c>
      <c r="C61" s="213">
        <v>1265</v>
      </c>
      <c r="D61" s="190"/>
      <c r="E61" s="214">
        <v>2.75</v>
      </c>
      <c r="F61" s="214">
        <v>0.375</v>
      </c>
      <c r="G61" s="216"/>
      <c r="H61" s="216"/>
      <c r="I61" s="215">
        <f>ROUND(E61*F61,2)</f>
        <v>1.03</v>
      </c>
      <c r="J61" s="219"/>
    </row>
    <row r="62" spans="1:10" s="189" customFormat="1">
      <c r="A62" s="212">
        <v>55</v>
      </c>
      <c r="B62" s="182" t="s">
        <v>306</v>
      </c>
      <c r="C62" s="213">
        <v>1283</v>
      </c>
      <c r="D62" s="213"/>
      <c r="E62" s="214">
        <v>50</v>
      </c>
      <c r="F62" s="214">
        <v>0.08</v>
      </c>
      <c r="G62" s="215"/>
      <c r="H62" s="215">
        <f>ROUND(E62*F62,2)</f>
        <v>4</v>
      </c>
      <c r="I62" s="216"/>
      <c r="J62" s="219"/>
    </row>
    <row r="63" spans="1:10" s="189" customFormat="1">
      <c r="A63" s="212">
        <v>56</v>
      </c>
      <c r="B63" s="182" t="s">
        <v>297</v>
      </c>
      <c r="C63" s="213">
        <v>1845.5</v>
      </c>
      <c r="D63" s="190"/>
      <c r="E63" s="214">
        <v>5</v>
      </c>
      <c r="F63" s="218">
        <v>0.12</v>
      </c>
      <c r="G63" s="216"/>
      <c r="H63" s="215">
        <f>ROUND(E63*F63,2)</f>
        <v>0.6</v>
      </c>
      <c r="I63" s="216"/>
      <c r="J63" s="219"/>
    </row>
    <row r="64" spans="1:10" s="189" customFormat="1">
      <c r="A64" s="212">
        <v>57</v>
      </c>
      <c r="B64" s="182" t="s">
        <v>297</v>
      </c>
      <c r="C64" s="213">
        <v>2051.5</v>
      </c>
      <c r="D64" s="190"/>
      <c r="E64" s="214">
        <v>5</v>
      </c>
      <c r="F64" s="218">
        <v>0.12</v>
      </c>
      <c r="G64" s="216"/>
      <c r="H64" s="215">
        <f>ROUND(E64*F64,2)</f>
        <v>0.6</v>
      </c>
      <c r="I64" s="216"/>
      <c r="J64" s="219"/>
    </row>
    <row r="65" spans="1:10" s="189" customFormat="1" hidden="1">
      <c r="A65" s="228"/>
      <c r="B65" s="186"/>
      <c r="C65" s="190"/>
      <c r="D65" s="190"/>
      <c r="E65" s="229"/>
      <c r="F65" s="230"/>
      <c r="G65" s="216"/>
      <c r="H65" s="216"/>
      <c r="I65" s="216"/>
      <c r="J65" s="219"/>
    </row>
    <row r="66" spans="1:10" s="189" customFormat="1" hidden="1">
      <c r="A66" s="228"/>
      <c r="B66" s="186"/>
      <c r="C66" s="190"/>
      <c r="D66" s="190"/>
      <c r="E66" s="229"/>
      <c r="F66" s="229"/>
      <c r="G66" s="216"/>
      <c r="H66" s="216"/>
      <c r="I66" s="216"/>
      <c r="J66" s="219"/>
    </row>
    <row r="67" spans="1:10" s="189" customFormat="1" hidden="1">
      <c r="A67" s="228"/>
      <c r="B67" s="186"/>
      <c r="C67" s="190"/>
      <c r="D67" s="190"/>
      <c r="E67" s="229"/>
      <c r="F67" s="230"/>
      <c r="G67" s="216"/>
      <c r="H67" s="216"/>
      <c r="I67" s="216"/>
      <c r="J67" s="219"/>
    </row>
    <row r="68" spans="1:10" s="189" customFormat="1" hidden="1">
      <c r="A68" s="228"/>
      <c r="B68" s="186"/>
      <c r="C68" s="184"/>
      <c r="D68" s="190"/>
      <c r="E68" s="229"/>
      <c r="F68" s="230"/>
      <c r="G68" s="216"/>
      <c r="H68" s="216"/>
      <c r="I68" s="216"/>
      <c r="J68" s="220"/>
    </row>
    <row r="69" spans="1:10" s="189" customFormat="1" hidden="1">
      <c r="A69" s="228"/>
      <c r="B69" s="186"/>
      <c r="C69" s="190"/>
      <c r="D69" s="190"/>
      <c r="E69" s="229"/>
      <c r="F69" s="229"/>
      <c r="G69" s="216"/>
      <c r="H69" s="216"/>
      <c r="I69" s="216"/>
      <c r="J69" s="219"/>
    </row>
    <row r="70" spans="1:10" s="189" customFormat="1" hidden="1">
      <c r="A70" s="228"/>
      <c r="B70" s="186"/>
      <c r="C70" s="190"/>
      <c r="D70" s="190"/>
      <c r="E70" s="229"/>
      <c r="F70" s="229"/>
      <c r="G70" s="216"/>
      <c r="H70" s="216"/>
      <c r="I70" s="216"/>
      <c r="J70" s="219"/>
    </row>
    <row r="71" spans="1:10" s="189" customFormat="1" hidden="1">
      <c r="A71" s="228"/>
      <c r="B71" s="186"/>
      <c r="C71" s="190"/>
      <c r="D71" s="190"/>
      <c r="E71" s="229"/>
      <c r="F71" s="230"/>
      <c r="G71" s="216"/>
      <c r="H71" s="216"/>
      <c r="I71" s="216"/>
      <c r="J71" s="219"/>
    </row>
    <row r="72" spans="1:10" s="189" customFormat="1" hidden="1">
      <c r="A72" s="228"/>
      <c r="B72" s="186"/>
      <c r="C72" s="190"/>
      <c r="D72" s="190"/>
      <c r="E72" s="229"/>
      <c r="F72" s="230"/>
      <c r="G72" s="216"/>
      <c r="H72" s="216"/>
      <c r="I72" s="216"/>
      <c r="J72" s="219"/>
    </row>
    <row r="73" spans="1:10" s="189" customFormat="1" hidden="1">
      <c r="A73" s="228"/>
      <c r="B73" s="186"/>
      <c r="C73" s="190"/>
      <c r="D73" s="190"/>
      <c r="E73" s="229"/>
      <c r="F73" s="230"/>
      <c r="G73" s="216"/>
      <c r="H73" s="216"/>
      <c r="I73" s="216"/>
      <c r="J73" s="219"/>
    </row>
    <row r="74" spans="1:10" s="189" customFormat="1" hidden="1">
      <c r="A74" s="228"/>
      <c r="B74" s="186"/>
      <c r="C74" s="184"/>
      <c r="D74" s="190"/>
      <c r="E74" s="229"/>
      <c r="F74" s="230"/>
      <c r="G74" s="216"/>
      <c r="H74" s="216"/>
      <c r="I74" s="216"/>
      <c r="J74" s="220"/>
    </row>
    <row r="75" spans="1:10" s="178" customFormat="1" hidden="1">
      <c r="A75" s="228"/>
      <c r="B75" s="186"/>
      <c r="C75" s="190"/>
      <c r="D75" s="190"/>
      <c r="E75" s="229"/>
      <c r="F75" s="229"/>
      <c r="G75" s="216"/>
      <c r="H75" s="216"/>
      <c r="I75" s="216"/>
      <c r="J75" s="219"/>
    </row>
    <row r="76" spans="1:10" s="178" customFormat="1" hidden="1">
      <c r="A76" s="228"/>
      <c r="B76" s="186"/>
      <c r="C76" s="190"/>
      <c r="D76" s="190"/>
      <c r="E76" s="229"/>
      <c r="F76" s="229"/>
      <c r="G76" s="216"/>
      <c r="H76" s="216"/>
      <c r="I76" s="216"/>
      <c r="J76" s="219"/>
    </row>
    <row r="77" spans="1:10" s="189" customFormat="1" hidden="1">
      <c r="A77" s="228"/>
      <c r="B77" s="186"/>
      <c r="C77" s="190"/>
      <c r="D77" s="190"/>
      <c r="E77" s="229"/>
      <c r="F77" s="229"/>
      <c r="G77" s="216"/>
      <c r="H77" s="216"/>
      <c r="I77" s="216"/>
      <c r="J77" s="219"/>
    </row>
    <row r="78" spans="1:10" s="189" customFormat="1" hidden="1">
      <c r="A78" s="228"/>
      <c r="B78" s="186"/>
      <c r="C78" s="190"/>
      <c r="D78" s="190"/>
      <c r="E78" s="229"/>
      <c r="F78" s="229"/>
      <c r="G78" s="216"/>
      <c r="H78" s="216"/>
      <c r="I78" s="216"/>
      <c r="J78" s="219"/>
    </row>
    <row r="79" spans="1:10" s="178" customFormat="1" hidden="1">
      <c r="A79" s="228"/>
      <c r="B79" s="186"/>
      <c r="C79" s="190"/>
      <c r="D79" s="190"/>
      <c r="E79" s="229"/>
      <c r="F79" s="229"/>
      <c r="G79" s="216"/>
      <c r="H79" s="216"/>
      <c r="I79" s="216"/>
      <c r="J79" s="220"/>
    </row>
    <row r="80" spans="1:10" s="189" customFormat="1" hidden="1">
      <c r="A80" s="228"/>
      <c r="B80" s="186"/>
      <c r="C80" s="184"/>
      <c r="D80" s="190"/>
      <c r="E80" s="230"/>
      <c r="F80" s="230"/>
      <c r="G80" s="216"/>
      <c r="H80" s="216"/>
      <c r="I80" s="216"/>
      <c r="J80" s="220"/>
    </row>
    <row r="81" spans="1:10" s="189" customFormat="1" hidden="1">
      <c r="A81" s="228"/>
      <c r="B81" s="186"/>
      <c r="C81" s="190"/>
      <c r="D81" s="190"/>
      <c r="E81" s="229"/>
      <c r="F81" s="229"/>
      <c r="G81" s="216"/>
      <c r="H81" s="216"/>
      <c r="I81" s="216"/>
      <c r="J81" s="219"/>
    </row>
    <row r="82" spans="1:10" s="189" customFormat="1" hidden="1">
      <c r="A82" s="228"/>
      <c r="B82" s="186"/>
      <c r="C82" s="184"/>
      <c r="D82" s="190"/>
      <c r="E82" s="230"/>
      <c r="F82" s="230"/>
      <c r="G82" s="216"/>
      <c r="H82" s="216"/>
      <c r="I82" s="216"/>
      <c r="J82" s="220"/>
    </row>
    <row r="83" spans="1:10" s="189" customFormat="1" hidden="1">
      <c r="A83" s="228"/>
      <c r="B83" s="186"/>
      <c r="C83" s="184"/>
      <c r="D83" s="190"/>
      <c r="E83" s="230"/>
      <c r="F83" s="230"/>
      <c r="G83" s="216"/>
      <c r="H83" s="216"/>
      <c r="I83" s="216"/>
      <c r="J83" s="220"/>
    </row>
    <row r="84" spans="1:10" s="189" customFormat="1" hidden="1">
      <c r="A84" s="228"/>
      <c r="B84" s="186"/>
      <c r="C84" s="190"/>
      <c r="D84" s="190"/>
      <c r="E84" s="229"/>
      <c r="F84" s="229"/>
      <c r="G84" s="216"/>
      <c r="H84" s="216"/>
      <c r="I84" s="216"/>
      <c r="J84" s="219"/>
    </row>
    <row r="85" spans="1:10" s="189" customFormat="1" hidden="1">
      <c r="A85" s="228"/>
      <c r="B85" s="186"/>
      <c r="C85" s="190"/>
      <c r="D85" s="190"/>
      <c r="E85" s="229"/>
      <c r="F85" s="229"/>
      <c r="G85" s="216"/>
      <c r="H85" s="216"/>
      <c r="I85" s="216"/>
      <c r="J85" s="226"/>
    </row>
    <row r="86" spans="1:10" s="189" customFormat="1" hidden="1">
      <c r="A86" s="228"/>
      <c r="B86" s="186"/>
      <c r="C86" s="184"/>
      <c r="D86" s="190"/>
      <c r="E86" s="229"/>
      <c r="F86" s="230"/>
      <c r="G86" s="216"/>
      <c r="H86" s="216"/>
      <c r="I86" s="231"/>
      <c r="J86" s="219"/>
    </row>
    <row r="87" spans="1:10" s="189" customFormat="1" hidden="1">
      <c r="A87" s="228"/>
      <c r="B87" s="186"/>
      <c r="C87" s="184"/>
      <c r="D87" s="190"/>
      <c r="E87" s="229"/>
      <c r="F87" s="230"/>
      <c r="G87" s="216"/>
      <c r="H87" s="216"/>
      <c r="I87" s="231"/>
      <c r="J87" s="219"/>
    </row>
    <row r="88" spans="1:10" s="189" customFormat="1" hidden="1">
      <c r="A88" s="228"/>
      <c r="B88" s="186"/>
      <c r="C88" s="184"/>
      <c r="D88" s="190"/>
      <c r="E88" s="229"/>
      <c r="F88" s="230"/>
      <c r="G88" s="216"/>
      <c r="H88" s="216"/>
      <c r="I88" s="216"/>
      <c r="J88" s="219"/>
    </row>
    <row r="89" spans="1:10" s="189" customFormat="1" hidden="1">
      <c r="A89" s="228"/>
      <c r="B89" s="186"/>
      <c r="C89" s="184"/>
      <c r="D89" s="190"/>
      <c r="E89" s="229"/>
      <c r="F89" s="230"/>
      <c r="G89" s="216"/>
      <c r="H89" s="216"/>
      <c r="I89" s="216"/>
      <c r="J89" s="219"/>
    </row>
    <row r="90" spans="1:10" s="189" customFormat="1" hidden="1">
      <c r="A90" s="228"/>
      <c r="B90" s="186"/>
      <c r="C90" s="184"/>
      <c r="D90" s="190"/>
      <c r="E90" s="229"/>
      <c r="F90" s="230"/>
      <c r="G90" s="216"/>
      <c r="H90" s="216"/>
      <c r="I90" s="216"/>
      <c r="J90" s="226"/>
    </row>
    <row r="91" spans="1:10" s="189" customFormat="1" hidden="1">
      <c r="A91" s="228"/>
      <c r="B91" s="186"/>
      <c r="C91" s="184"/>
      <c r="D91" s="190"/>
      <c r="E91" s="229"/>
      <c r="F91" s="230"/>
      <c r="G91" s="216"/>
      <c r="H91" s="216"/>
      <c r="I91" s="231"/>
      <c r="J91" s="219"/>
    </row>
    <row r="92" spans="1:10" s="189" customFormat="1" hidden="1">
      <c r="A92" s="228"/>
      <c r="B92" s="186"/>
      <c r="C92" s="190"/>
      <c r="D92" s="190"/>
      <c r="E92" s="229"/>
      <c r="F92" s="230"/>
      <c r="G92" s="216"/>
      <c r="H92" s="216"/>
      <c r="I92" s="216"/>
      <c r="J92" s="219"/>
    </row>
    <row r="93" spans="1:10" s="189" customFormat="1" hidden="1">
      <c r="A93" s="228"/>
      <c r="B93" s="186"/>
      <c r="C93" s="184"/>
      <c r="D93" s="190"/>
      <c r="E93" s="229"/>
      <c r="F93" s="230"/>
      <c r="G93" s="216"/>
      <c r="H93" s="216"/>
      <c r="I93" s="231"/>
      <c r="J93" s="219"/>
    </row>
    <row r="94" spans="1:10" s="189" customFormat="1" hidden="1">
      <c r="A94" s="228"/>
      <c r="B94" s="186"/>
      <c r="C94" s="184"/>
      <c r="D94" s="190"/>
      <c r="E94" s="229"/>
      <c r="F94" s="230"/>
      <c r="G94" s="216"/>
      <c r="H94" s="216"/>
      <c r="I94" s="232"/>
      <c r="J94" s="219"/>
    </row>
    <row r="95" spans="1:10" s="189" customFormat="1" hidden="1">
      <c r="A95" s="228"/>
      <c r="B95" s="186"/>
      <c r="C95" s="184"/>
      <c r="D95" s="190"/>
      <c r="E95" s="229"/>
      <c r="F95" s="230"/>
      <c r="G95" s="216"/>
      <c r="H95" s="216"/>
      <c r="I95" s="216"/>
      <c r="J95" s="220"/>
    </row>
    <row r="96" spans="1:10" s="178" customFormat="1" hidden="1">
      <c r="A96" s="228"/>
      <c r="B96" s="186"/>
      <c r="C96" s="184"/>
      <c r="D96" s="190"/>
      <c r="E96" s="230"/>
      <c r="F96" s="230"/>
      <c r="G96" s="216"/>
      <c r="H96" s="216"/>
      <c r="I96" s="216"/>
      <c r="J96" s="220"/>
    </row>
    <row r="97" spans="1:10" s="189" customFormat="1" hidden="1">
      <c r="A97" s="228"/>
      <c r="B97" s="186"/>
      <c r="C97" s="184"/>
      <c r="D97" s="190"/>
      <c r="E97" s="229"/>
      <c r="F97" s="230"/>
      <c r="G97" s="216"/>
      <c r="H97" s="216"/>
      <c r="I97" s="232"/>
      <c r="J97" s="219"/>
    </row>
    <row r="98" spans="1:10" s="189" customFormat="1" hidden="1">
      <c r="A98" s="228"/>
      <c r="B98" s="186"/>
      <c r="C98" s="184"/>
      <c r="D98" s="190"/>
      <c r="E98" s="230"/>
      <c r="F98" s="230"/>
      <c r="G98" s="216"/>
      <c r="H98" s="216"/>
      <c r="I98" s="216"/>
      <c r="J98" s="226"/>
    </row>
    <row r="99" spans="1:10" s="189" customFormat="1" hidden="1">
      <c r="A99" s="228"/>
      <c r="B99" s="186"/>
      <c r="C99" s="184"/>
      <c r="D99" s="190"/>
      <c r="E99" s="230"/>
      <c r="F99" s="230"/>
      <c r="G99" s="216"/>
      <c r="H99" s="216"/>
      <c r="I99" s="216"/>
      <c r="J99" s="226"/>
    </row>
    <row r="100" spans="1:10" s="189" customFormat="1" hidden="1">
      <c r="A100" s="228"/>
      <c r="B100" s="186"/>
      <c r="C100" s="190"/>
      <c r="D100" s="190"/>
      <c r="E100" s="229"/>
      <c r="F100" s="229"/>
      <c r="G100" s="216"/>
      <c r="H100" s="216"/>
      <c r="I100" s="216"/>
      <c r="J100" s="219"/>
    </row>
    <row r="101" spans="1:10" s="189" customFormat="1" hidden="1">
      <c r="A101" s="228"/>
      <c r="B101" s="186"/>
      <c r="C101" s="190"/>
      <c r="D101" s="190"/>
      <c r="E101" s="229"/>
      <c r="F101" s="229"/>
      <c r="G101" s="216"/>
      <c r="H101" s="216"/>
      <c r="I101" s="216"/>
      <c r="J101" s="219"/>
    </row>
    <row r="102" spans="1:10" s="189" customFormat="1" hidden="1">
      <c r="A102" s="228"/>
      <c r="B102" s="186"/>
      <c r="C102" s="184"/>
      <c r="D102" s="190"/>
      <c r="E102" s="229"/>
      <c r="F102" s="230"/>
      <c r="G102" s="216"/>
      <c r="H102" s="216"/>
      <c r="I102" s="232"/>
      <c r="J102" s="219"/>
    </row>
    <row r="103" spans="1:10" s="189" customFormat="1" hidden="1">
      <c r="A103" s="228"/>
      <c r="B103" s="186"/>
      <c r="C103" s="184"/>
      <c r="D103" s="190"/>
      <c r="E103" s="229"/>
      <c r="F103" s="230"/>
      <c r="G103" s="216"/>
      <c r="H103" s="216"/>
      <c r="I103" s="232"/>
      <c r="J103" s="219"/>
    </row>
    <row r="104" spans="1:10" s="189" customFormat="1" hidden="1">
      <c r="A104" s="228"/>
      <c r="B104" s="186"/>
      <c r="C104" s="184"/>
      <c r="D104" s="190"/>
      <c r="E104" s="230"/>
      <c r="F104" s="230"/>
      <c r="G104" s="216"/>
      <c r="H104" s="216"/>
      <c r="I104" s="216"/>
      <c r="J104" s="226"/>
    </row>
    <row r="105" spans="1:10" s="189" customFormat="1" hidden="1">
      <c r="A105" s="228"/>
      <c r="B105" s="186"/>
      <c r="C105" s="184"/>
      <c r="D105" s="190"/>
      <c r="E105" s="230"/>
      <c r="F105" s="230"/>
      <c r="G105" s="216"/>
      <c r="H105" s="216"/>
      <c r="I105" s="216"/>
      <c r="J105" s="220"/>
    </row>
    <row r="106" spans="1:10" s="189" customFormat="1" hidden="1">
      <c r="A106" s="228"/>
      <c r="B106" s="186"/>
      <c r="C106" s="190"/>
      <c r="D106" s="190"/>
      <c r="E106" s="229"/>
      <c r="F106" s="229"/>
      <c r="G106" s="216"/>
      <c r="H106" s="216"/>
      <c r="I106" s="216"/>
      <c r="J106" s="219"/>
    </row>
    <row r="107" spans="1:10" s="189" customFormat="1" hidden="1">
      <c r="A107" s="228"/>
      <c r="B107" s="186"/>
      <c r="C107" s="190"/>
      <c r="D107" s="190"/>
      <c r="E107" s="229"/>
      <c r="F107" s="229"/>
      <c r="G107" s="216"/>
      <c r="H107" s="216"/>
      <c r="I107" s="216"/>
      <c r="J107" s="219"/>
    </row>
    <row r="108" spans="1:10" s="178" customFormat="1" hidden="1">
      <c r="A108" s="228"/>
      <c r="B108" s="186"/>
      <c r="C108" s="190"/>
      <c r="D108" s="190"/>
      <c r="E108" s="229"/>
      <c r="F108" s="229"/>
      <c r="G108" s="216"/>
      <c r="H108" s="216"/>
      <c r="I108" s="216"/>
      <c r="J108" s="226"/>
    </row>
    <row r="109" spans="1:10" s="189" customFormat="1" hidden="1">
      <c r="A109" s="228"/>
      <c r="B109" s="186"/>
      <c r="C109" s="190"/>
      <c r="D109" s="190"/>
      <c r="E109" s="229"/>
      <c r="F109" s="230"/>
      <c r="G109" s="216"/>
      <c r="H109" s="216"/>
      <c r="I109" s="216"/>
      <c r="J109" s="219"/>
    </row>
    <row r="110" spans="1:10" s="178" customFormat="1" hidden="1">
      <c r="A110" s="228"/>
      <c r="B110" s="186"/>
      <c r="C110" s="190"/>
      <c r="D110" s="190"/>
      <c r="E110" s="229"/>
      <c r="F110" s="229"/>
      <c r="G110" s="216"/>
      <c r="H110" s="216"/>
      <c r="I110" s="216"/>
      <c r="J110" s="220"/>
    </row>
    <row r="111" spans="1:10" s="189" customFormat="1" hidden="1">
      <c r="A111" s="228"/>
      <c r="B111" s="186"/>
      <c r="C111" s="184"/>
      <c r="D111" s="190"/>
      <c r="E111" s="229"/>
      <c r="F111" s="230"/>
      <c r="G111" s="216"/>
      <c r="H111" s="216"/>
      <c r="I111" s="216"/>
      <c r="J111" s="220"/>
    </row>
    <row r="112" spans="1:10" s="189" customFormat="1" hidden="1">
      <c r="A112" s="228"/>
      <c r="B112" s="186"/>
      <c r="C112" s="184"/>
      <c r="D112" s="190"/>
      <c r="E112" s="229"/>
      <c r="F112" s="230"/>
      <c r="G112" s="216"/>
      <c r="H112" s="216"/>
      <c r="I112" s="232"/>
      <c r="J112" s="219"/>
    </row>
    <row r="113" spans="1:10" s="189" customFormat="1" hidden="1">
      <c r="A113" s="228"/>
      <c r="B113" s="186"/>
      <c r="C113" s="184"/>
      <c r="D113" s="190"/>
      <c r="E113" s="229"/>
      <c r="F113" s="230"/>
      <c r="G113" s="216"/>
      <c r="H113" s="216"/>
      <c r="I113" s="232"/>
      <c r="J113" s="219"/>
    </row>
    <row r="114" spans="1:10" s="189" customFormat="1" hidden="1">
      <c r="A114" s="228"/>
      <c r="B114" s="186"/>
      <c r="C114" s="190"/>
      <c r="D114" s="190"/>
      <c r="E114" s="229"/>
      <c r="F114" s="229"/>
      <c r="G114" s="216"/>
      <c r="H114" s="216"/>
      <c r="I114" s="216"/>
      <c r="J114" s="219"/>
    </row>
    <row r="115" spans="1:10" s="189" customFormat="1" hidden="1">
      <c r="A115" s="228"/>
      <c r="B115" s="186"/>
      <c r="C115" s="190"/>
      <c r="D115" s="190"/>
      <c r="E115" s="229"/>
      <c r="F115" s="229"/>
      <c r="G115" s="216"/>
      <c r="H115" s="216"/>
      <c r="I115" s="216"/>
      <c r="J115" s="219"/>
    </row>
    <row r="116" spans="1:10" s="189" customFormat="1" hidden="1">
      <c r="A116" s="228"/>
      <c r="B116" s="186"/>
      <c r="C116" s="184"/>
      <c r="D116" s="190"/>
      <c r="E116" s="229"/>
      <c r="F116" s="229"/>
      <c r="G116" s="216"/>
      <c r="H116" s="216"/>
      <c r="I116" s="216"/>
      <c r="J116" s="226"/>
    </row>
    <row r="117" spans="1:10" s="189" customFormat="1" hidden="1">
      <c r="A117" s="228"/>
      <c r="B117" s="186"/>
      <c r="C117" s="190"/>
      <c r="D117" s="190"/>
      <c r="E117" s="229"/>
      <c r="F117" s="229"/>
      <c r="G117" s="216"/>
      <c r="H117" s="216"/>
      <c r="I117" s="216"/>
      <c r="J117" s="219"/>
    </row>
    <row r="118" spans="1:10" s="189" customFormat="1" hidden="1">
      <c r="A118" s="228"/>
      <c r="B118" s="186"/>
      <c r="C118" s="190"/>
      <c r="D118" s="190"/>
      <c r="E118" s="229"/>
      <c r="F118" s="229"/>
      <c r="G118" s="216"/>
      <c r="H118" s="216"/>
      <c r="I118" s="216"/>
      <c r="J118" s="219"/>
    </row>
    <row r="119" spans="1:10" s="189" customFormat="1" hidden="1">
      <c r="A119" s="228"/>
      <c r="B119" s="186"/>
      <c r="C119" s="190"/>
      <c r="D119" s="190"/>
      <c r="E119" s="229"/>
      <c r="F119" s="229"/>
      <c r="G119" s="216"/>
      <c r="H119" s="216"/>
      <c r="I119" s="216"/>
      <c r="J119" s="217"/>
    </row>
    <row r="120" spans="1:10" s="189" customFormat="1" hidden="1">
      <c r="A120" s="228"/>
      <c r="B120" s="186"/>
      <c r="C120" s="190"/>
      <c r="D120" s="190"/>
      <c r="E120" s="229"/>
      <c r="F120" s="229"/>
      <c r="G120" s="216"/>
      <c r="H120" s="216"/>
      <c r="I120" s="216"/>
      <c r="J120" s="219"/>
    </row>
    <row r="121" spans="1:10" s="189" customFormat="1" hidden="1">
      <c r="A121" s="228"/>
      <c r="B121" s="186"/>
      <c r="C121" s="190"/>
      <c r="D121" s="190"/>
      <c r="E121" s="229"/>
      <c r="F121" s="229"/>
      <c r="G121" s="216"/>
      <c r="H121" s="216"/>
      <c r="I121" s="216"/>
      <c r="J121" s="219"/>
    </row>
    <row r="122" spans="1:10" s="189" customFormat="1" hidden="1">
      <c r="A122" s="228"/>
      <c r="B122" s="186"/>
      <c r="C122" s="190"/>
      <c r="D122" s="190"/>
      <c r="E122" s="229"/>
      <c r="F122" s="229"/>
      <c r="G122" s="216"/>
      <c r="H122" s="216"/>
      <c r="I122" s="216"/>
      <c r="J122" s="219"/>
    </row>
    <row r="123" spans="1:10" s="189" customFormat="1" hidden="1">
      <c r="A123" s="228"/>
      <c r="B123" s="186"/>
      <c r="C123" s="190"/>
      <c r="D123" s="190"/>
      <c r="E123" s="229"/>
      <c r="F123" s="229"/>
      <c r="G123" s="216"/>
      <c r="H123" s="216"/>
      <c r="I123" s="216"/>
      <c r="J123" s="219"/>
    </row>
    <row r="124" spans="1:10" s="189" customFormat="1" hidden="1">
      <c r="A124" s="228"/>
      <c r="B124" s="186"/>
      <c r="C124" s="190"/>
      <c r="D124" s="190"/>
      <c r="E124" s="229"/>
      <c r="F124" s="229"/>
      <c r="G124" s="216"/>
      <c r="H124" s="216"/>
      <c r="I124" s="216"/>
      <c r="J124" s="219"/>
    </row>
    <row r="125" spans="1:10" s="189" customFormat="1" hidden="1">
      <c r="A125" s="228"/>
      <c r="B125" s="186"/>
      <c r="C125" s="190"/>
      <c r="D125" s="190"/>
      <c r="E125" s="229"/>
      <c r="F125" s="229"/>
      <c r="G125" s="216"/>
      <c r="H125" s="216"/>
      <c r="I125" s="216"/>
      <c r="J125" s="219"/>
    </row>
    <row r="126" spans="1:10" s="189" customFormat="1" hidden="1">
      <c r="A126" s="228"/>
      <c r="B126" s="186"/>
      <c r="C126" s="190"/>
      <c r="D126" s="190"/>
      <c r="E126" s="229"/>
      <c r="F126" s="229"/>
      <c r="G126" s="216"/>
      <c r="H126" s="216"/>
      <c r="I126" s="216"/>
      <c r="J126" s="219"/>
    </row>
    <row r="127" spans="1:10" s="189" customFormat="1" hidden="1">
      <c r="A127" s="228"/>
      <c r="B127" s="186"/>
      <c r="C127" s="190"/>
      <c r="D127" s="190"/>
      <c r="E127" s="229"/>
      <c r="F127" s="229"/>
      <c r="G127" s="216"/>
      <c r="H127" s="216"/>
      <c r="I127" s="216"/>
      <c r="J127" s="219"/>
    </row>
    <row r="128" spans="1:10" s="189" customFormat="1" hidden="1">
      <c r="A128" s="228"/>
      <c r="B128" s="186"/>
      <c r="C128" s="190"/>
      <c r="D128" s="190"/>
      <c r="E128" s="229"/>
      <c r="F128" s="229"/>
      <c r="G128" s="216"/>
      <c r="H128" s="216"/>
      <c r="I128" s="216"/>
      <c r="J128" s="219"/>
    </row>
    <row r="129" spans="1:10" s="189" customFormat="1" hidden="1">
      <c r="A129" s="228"/>
      <c r="B129" s="186"/>
      <c r="C129" s="190"/>
      <c r="D129" s="190"/>
      <c r="E129" s="229"/>
      <c r="F129" s="229"/>
      <c r="G129" s="216"/>
      <c r="H129" s="216"/>
      <c r="I129" s="216"/>
      <c r="J129" s="219"/>
    </row>
    <row r="130" spans="1:10" s="189" customFormat="1" hidden="1">
      <c r="A130" s="228"/>
      <c r="B130" s="186"/>
      <c r="C130" s="190"/>
      <c r="D130" s="190"/>
      <c r="E130" s="229"/>
      <c r="F130" s="229"/>
      <c r="G130" s="216"/>
      <c r="H130" s="216"/>
      <c r="I130" s="216"/>
      <c r="J130" s="219"/>
    </row>
    <row r="131" spans="1:10" s="189" customFormat="1" hidden="1">
      <c r="A131" s="228"/>
      <c r="B131" s="186"/>
      <c r="C131" s="184"/>
      <c r="D131" s="190"/>
      <c r="E131" s="229"/>
      <c r="F131" s="230"/>
      <c r="G131" s="216"/>
      <c r="H131" s="216"/>
      <c r="I131" s="216"/>
      <c r="J131" s="220"/>
    </row>
    <row r="132" spans="1:10" s="189" customFormat="1" hidden="1">
      <c r="A132" s="228"/>
      <c r="B132" s="186"/>
      <c r="C132" s="184"/>
      <c r="D132" s="190"/>
      <c r="E132" s="229"/>
      <c r="F132" s="229"/>
      <c r="G132" s="216"/>
      <c r="H132" s="216"/>
      <c r="I132" s="216"/>
      <c r="J132" s="226"/>
    </row>
    <row r="133" spans="1:10" s="189" customFormat="1" hidden="1">
      <c r="A133" s="228"/>
      <c r="B133" s="186"/>
      <c r="C133" s="184"/>
      <c r="D133" s="190"/>
      <c r="E133" s="230"/>
      <c r="F133" s="230"/>
      <c r="G133" s="216"/>
      <c r="H133" s="216"/>
      <c r="I133" s="216"/>
      <c r="J133" s="220"/>
    </row>
    <row r="134" spans="1:10" s="189" customFormat="1" hidden="1">
      <c r="A134" s="228"/>
      <c r="B134" s="186"/>
      <c r="C134" s="184"/>
      <c r="D134" s="190"/>
      <c r="E134" s="230"/>
      <c r="F134" s="230"/>
      <c r="G134" s="216"/>
      <c r="H134" s="216"/>
      <c r="I134" s="216"/>
      <c r="J134" s="220"/>
    </row>
    <row r="135" spans="1:10" s="189" customFormat="1" hidden="1">
      <c r="A135" s="228"/>
      <c r="B135" s="186"/>
      <c r="C135" s="184"/>
      <c r="D135" s="190"/>
      <c r="E135" s="230"/>
      <c r="F135" s="230"/>
      <c r="G135" s="216"/>
      <c r="H135" s="216"/>
      <c r="I135" s="216"/>
      <c r="J135" s="220"/>
    </row>
    <row r="136" spans="1:10" s="189" customFormat="1" hidden="1">
      <c r="A136" s="228"/>
      <c r="B136" s="186"/>
      <c r="C136" s="190"/>
      <c r="D136" s="190"/>
      <c r="E136" s="229"/>
      <c r="F136" s="229"/>
      <c r="G136" s="216"/>
      <c r="H136" s="216"/>
      <c r="I136" s="216"/>
      <c r="J136" s="219"/>
    </row>
    <row r="137" spans="1:10" s="189" customFormat="1" hidden="1">
      <c r="A137" s="228"/>
      <c r="B137" s="186"/>
      <c r="C137" s="190"/>
      <c r="D137" s="190"/>
      <c r="E137" s="229"/>
      <c r="F137" s="229"/>
      <c r="G137" s="216"/>
      <c r="H137" s="216"/>
      <c r="I137" s="216"/>
      <c r="J137" s="219"/>
    </row>
    <row r="138" spans="1:10" s="189" customFormat="1" hidden="1">
      <c r="A138" s="228"/>
      <c r="B138" s="186"/>
      <c r="C138" s="184"/>
      <c r="D138" s="190"/>
      <c r="E138" s="229"/>
      <c r="F138" s="230"/>
      <c r="G138" s="216"/>
      <c r="H138" s="216"/>
      <c r="I138" s="216"/>
      <c r="J138" s="220"/>
    </row>
    <row r="139" spans="1:10" s="189" customFormat="1" hidden="1">
      <c r="A139" s="228"/>
      <c r="B139" s="186"/>
      <c r="C139" s="184"/>
      <c r="D139" s="190"/>
      <c r="E139" s="229"/>
      <c r="F139" s="230"/>
      <c r="G139" s="216"/>
      <c r="H139" s="216"/>
      <c r="I139" s="216"/>
      <c r="J139" s="220"/>
    </row>
    <row r="140" spans="1:10" s="189" customFormat="1" hidden="1">
      <c r="A140" s="228"/>
      <c r="B140" s="186"/>
      <c r="C140" s="184"/>
      <c r="D140" s="190"/>
      <c r="E140" s="230"/>
      <c r="F140" s="230"/>
      <c r="G140" s="216"/>
      <c r="H140" s="216"/>
      <c r="I140" s="216"/>
      <c r="J140" s="220"/>
    </row>
    <row r="141" spans="1:10" s="189" customFormat="1" hidden="1">
      <c r="A141" s="228"/>
      <c r="B141" s="186"/>
      <c r="C141" s="184"/>
      <c r="D141" s="190"/>
      <c r="E141" s="229"/>
      <c r="F141" s="230"/>
      <c r="G141" s="216"/>
      <c r="H141" s="216"/>
      <c r="I141" s="216"/>
      <c r="J141" s="220"/>
    </row>
    <row r="142" spans="1:10" s="189" customFormat="1" hidden="1">
      <c r="A142" s="228"/>
      <c r="B142" s="186"/>
      <c r="C142" s="184"/>
      <c r="D142" s="190"/>
      <c r="E142" s="229"/>
      <c r="F142" s="230"/>
      <c r="G142" s="216"/>
      <c r="H142" s="216"/>
      <c r="I142" s="216"/>
      <c r="J142" s="226"/>
    </row>
    <row r="143" spans="1:10" s="189" customFormat="1" hidden="1">
      <c r="A143" s="228"/>
      <c r="B143" s="186"/>
      <c r="C143" s="190"/>
      <c r="D143" s="190"/>
      <c r="E143" s="229"/>
      <c r="F143" s="229"/>
      <c r="G143" s="216"/>
      <c r="H143" s="216"/>
      <c r="I143" s="216"/>
      <c r="J143" s="219"/>
    </row>
    <row r="144" spans="1:10" s="189" customFormat="1" hidden="1">
      <c r="A144" s="228"/>
      <c r="B144" s="186"/>
      <c r="C144" s="190"/>
      <c r="D144" s="190"/>
      <c r="E144" s="229"/>
      <c r="F144" s="229"/>
      <c r="G144" s="216"/>
      <c r="H144" s="216"/>
      <c r="I144" s="216"/>
      <c r="J144" s="219"/>
    </row>
    <row r="145" spans="1:10" s="189" customFormat="1" hidden="1">
      <c r="A145" s="228"/>
      <c r="B145" s="186"/>
      <c r="C145" s="184"/>
      <c r="D145" s="190"/>
      <c r="E145" s="229"/>
      <c r="F145" s="230"/>
      <c r="G145" s="216"/>
      <c r="H145" s="216"/>
      <c r="I145" s="216"/>
      <c r="J145" s="220"/>
    </row>
    <row r="146" spans="1:10" s="189" customFormat="1" hidden="1">
      <c r="A146" s="228"/>
      <c r="B146" s="186"/>
      <c r="C146" s="184"/>
      <c r="D146" s="190"/>
      <c r="E146" s="229"/>
      <c r="F146" s="230"/>
      <c r="G146" s="216"/>
      <c r="H146" s="216"/>
      <c r="I146" s="216"/>
      <c r="J146" s="220"/>
    </row>
    <row r="147" spans="1:10" s="189" customFormat="1" hidden="1">
      <c r="A147" s="228"/>
      <c r="B147" s="186"/>
      <c r="C147" s="190"/>
      <c r="D147" s="190"/>
      <c r="E147" s="229"/>
      <c r="F147" s="230"/>
      <c r="G147" s="216"/>
      <c r="H147" s="216"/>
      <c r="I147" s="216"/>
      <c r="J147" s="219"/>
    </row>
    <row r="148" spans="1:10" s="178" customFormat="1" hidden="1">
      <c r="A148" s="228"/>
      <c r="B148" s="186"/>
      <c r="C148" s="190"/>
      <c r="D148" s="190"/>
      <c r="E148" s="229"/>
      <c r="F148" s="229"/>
      <c r="G148" s="216"/>
      <c r="H148" s="216"/>
      <c r="I148" s="216"/>
      <c r="J148" s="219"/>
    </row>
    <row r="149" spans="1:10" s="178" customFormat="1" hidden="1">
      <c r="A149" s="228"/>
      <c r="B149" s="186"/>
      <c r="C149" s="190"/>
      <c r="D149" s="190"/>
      <c r="E149" s="229"/>
      <c r="F149" s="229"/>
      <c r="G149" s="216"/>
      <c r="H149" s="216"/>
      <c r="I149" s="216"/>
      <c r="J149" s="219"/>
    </row>
    <row r="150" spans="1:10" s="178" customFormat="1" hidden="1">
      <c r="A150" s="228"/>
      <c r="B150" s="186"/>
      <c r="C150" s="190"/>
      <c r="D150" s="190"/>
      <c r="E150" s="229"/>
      <c r="F150" s="229"/>
      <c r="G150" s="216"/>
      <c r="H150" s="216"/>
      <c r="I150" s="216"/>
      <c r="J150" s="219"/>
    </row>
    <row r="151" spans="1:10" s="189" customFormat="1" hidden="1">
      <c r="A151" s="228"/>
      <c r="B151" s="186"/>
      <c r="C151" s="184"/>
      <c r="D151" s="190"/>
      <c r="E151" s="229"/>
      <c r="F151" s="230"/>
      <c r="G151" s="216"/>
      <c r="H151" s="216"/>
      <c r="I151" s="216"/>
      <c r="J151" s="220"/>
    </row>
    <row r="152" spans="1:10" s="189" customFormat="1" hidden="1">
      <c r="A152" s="228"/>
      <c r="B152" s="186"/>
      <c r="C152" s="190"/>
      <c r="D152" s="190"/>
      <c r="E152" s="229"/>
      <c r="F152" s="229"/>
      <c r="G152" s="216"/>
      <c r="H152" s="216"/>
      <c r="I152" s="216"/>
      <c r="J152" s="220"/>
    </row>
    <row r="153" spans="1:10" s="189" customFormat="1" hidden="1">
      <c r="A153" s="228"/>
      <c r="B153" s="186"/>
      <c r="C153" s="190"/>
      <c r="D153" s="190"/>
      <c r="E153" s="229"/>
      <c r="F153" s="229"/>
      <c r="G153" s="216"/>
      <c r="H153" s="216"/>
      <c r="I153" s="216"/>
      <c r="J153" s="226"/>
    </row>
    <row r="154" spans="1:10" s="189" customFormat="1" hidden="1">
      <c r="A154" s="228"/>
      <c r="B154" s="186"/>
      <c r="C154" s="184"/>
      <c r="D154" s="190"/>
      <c r="E154" s="229"/>
      <c r="F154" s="230"/>
      <c r="G154" s="216"/>
      <c r="H154" s="216"/>
      <c r="I154" s="216"/>
      <c r="J154" s="226"/>
    </row>
    <row r="155" spans="1:10" s="178" customFormat="1" hidden="1">
      <c r="A155" s="228"/>
      <c r="B155" s="233"/>
      <c r="C155" s="190"/>
      <c r="D155" s="234"/>
      <c r="E155" s="229"/>
      <c r="F155" s="229"/>
      <c r="G155" s="216"/>
      <c r="H155" s="216"/>
      <c r="I155" s="216"/>
      <c r="J155" s="226"/>
    </row>
    <row r="156" spans="1:10" s="178" customFormat="1" hidden="1">
      <c r="A156" s="228"/>
      <c r="B156" s="186"/>
      <c r="C156" s="190"/>
      <c r="D156" s="190"/>
      <c r="E156" s="229"/>
      <c r="F156" s="229"/>
      <c r="G156" s="216"/>
      <c r="H156" s="216"/>
      <c r="I156" s="216"/>
      <c r="J156" s="226"/>
    </row>
    <row r="157" spans="1:10" s="189" customFormat="1" hidden="1">
      <c r="A157" s="228"/>
      <c r="B157" s="186"/>
      <c r="C157" s="190"/>
      <c r="D157" s="190"/>
      <c r="E157" s="229"/>
      <c r="F157" s="230"/>
      <c r="G157" s="216"/>
      <c r="H157" s="216"/>
      <c r="I157" s="216"/>
      <c r="J157" s="219"/>
    </row>
    <row r="158" spans="1:10" s="189" customFormat="1" hidden="1">
      <c r="A158" s="228"/>
      <c r="B158" s="186"/>
      <c r="C158" s="184"/>
      <c r="D158" s="190"/>
      <c r="E158" s="229"/>
      <c r="F158" s="230"/>
      <c r="G158" s="216"/>
      <c r="H158" s="216"/>
      <c r="I158" s="216"/>
      <c r="J158" s="220"/>
    </row>
    <row r="159" spans="1:10" s="189" customFormat="1" hidden="1">
      <c r="A159" s="228"/>
      <c r="B159" s="186"/>
      <c r="C159" s="184"/>
      <c r="D159" s="190"/>
      <c r="E159" s="229"/>
      <c r="F159" s="230"/>
      <c r="G159" s="216"/>
      <c r="H159" s="216"/>
      <c r="I159" s="216"/>
      <c r="J159" s="220"/>
    </row>
    <row r="160" spans="1:10" s="189" customFormat="1" hidden="1">
      <c r="A160" s="228"/>
      <c r="B160" s="186"/>
      <c r="C160" s="184"/>
      <c r="D160" s="190"/>
      <c r="E160" s="229"/>
      <c r="F160" s="229"/>
      <c r="G160" s="216"/>
      <c r="H160" s="216"/>
      <c r="I160" s="216"/>
      <c r="J160" s="220"/>
    </row>
    <row r="161" spans="1:10" s="178" customFormat="1" hidden="1">
      <c r="A161" s="228"/>
      <c r="B161" s="186"/>
      <c r="C161" s="184"/>
      <c r="D161" s="190"/>
      <c r="E161" s="230"/>
      <c r="F161" s="230"/>
      <c r="G161" s="216"/>
      <c r="H161" s="216"/>
      <c r="I161" s="216"/>
      <c r="J161" s="220"/>
    </row>
    <row r="162" spans="1:10" s="178" customFormat="1" hidden="1">
      <c r="A162" s="228"/>
      <c r="B162" s="186"/>
      <c r="C162" s="184"/>
      <c r="D162" s="190"/>
      <c r="E162" s="230"/>
      <c r="F162" s="230"/>
      <c r="G162" s="216"/>
      <c r="H162" s="216"/>
      <c r="I162" s="216"/>
      <c r="J162" s="220"/>
    </row>
    <row r="163" spans="1:10" s="189" customFormat="1" hidden="1">
      <c r="A163" s="228"/>
      <c r="B163" s="186"/>
      <c r="C163" s="190"/>
      <c r="D163" s="190"/>
      <c r="E163" s="229"/>
      <c r="F163" s="229"/>
      <c r="G163" s="216"/>
      <c r="H163" s="216"/>
      <c r="I163" s="216"/>
      <c r="J163" s="220"/>
    </row>
    <row r="164" spans="1:10" s="178" customFormat="1" hidden="1">
      <c r="A164" s="228"/>
      <c r="B164" s="186"/>
      <c r="C164" s="190"/>
      <c r="D164" s="190"/>
      <c r="E164" s="229"/>
      <c r="F164" s="229"/>
      <c r="G164" s="216"/>
      <c r="H164" s="216"/>
      <c r="I164" s="216"/>
      <c r="J164" s="219"/>
    </row>
    <row r="165" spans="1:10" s="178" customFormat="1" hidden="1">
      <c r="A165" s="228"/>
      <c r="B165" s="186"/>
      <c r="C165" s="190"/>
      <c r="D165" s="190"/>
      <c r="E165" s="229"/>
      <c r="F165" s="229"/>
      <c r="G165" s="216"/>
      <c r="H165" s="216"/>
      <c r="I165" s="216"/>
      <c r="J165" s="219"/>
    </row>
    <row r="166" spans="1:10" s="178" customFormat="1" hidden="1">
      <c r="A166" s="228"/>
      <c r="B166" s="186"/>
      <c r="C166" s="190"/>
      <c r="D166" s="190"/>
      <c r="E166" s="229"/>
      <c r="F166" s="229"/>
      <c r="G166" s="216"/>
      <c r="H166" s="216"/>
      <c r="I166" s="216"/>
      <c r="J166" s="219"/>
    </row>
    <row r="167" spans="1:10" s="178" customFormat="1" hidden="1">
      <c r="A167" s="228"/>
      <c r="B167" s="186"/>
      <c r="C167" s="190"/>
      <c r="D167" s="190"/>
      <c r="E167" s="229"/>
      <c r="F167" s="229"/>
      <c r="G167" s="216"/>
      <c r="H167" s="216"/>
      <c r="I167" s="216"/>
      <c r="J167" s="219"/>
    </row>
    <row r="168" spans="1:10" s="189" customFormat="1" hidden="1">
      <c r="A168" s="228"/>
      <c r="B168" s="186"/>
      <c r="C168" s="184"/>
      <c r="D168" s="190"/>
      <c r="E168" s="229"/>
      <c r="F168" s="230"/>
      <c r="G168" s="216"/>
      <c r="H168" s="216"/>
      <c r="I168" s="216"/>
      <c r="J168" s="226"/>
    </row>
    <row r="169" spans="1:10" s="189" customFormat="1" hidden="1">
      <c r="A169" s="228"/>
      <c r="B169" s="186"/>
      <c r="C169" s="184"/>
      <c r="D169" s="190"/>
      <c r="E169" s="229"/>
      <c r="F169" s="230"/>
      <c r="G169" s="216"/>
      <c r="H169" s="216"/>
      <c r="I169" s="216"/>
      <c r="J169" s="226"/>
    </row>
    <row r="170" spans="1:10" s="189" customFormat="1" hidden="1">
      <c r="A170" s="228"/>
      <c r="B170" s="186"/>
      <c r="C170" s="190"/>
      <c r="D170" s="190"/>
      <c r="E170" s="229"/>
      <c r="F170" s="229"/>
      <c r="G170" s="216"/>
      <c r="H170" s="216"/>
      <c r="I170" s="216"/>
      <c r="J170" s="226"/>
    </row>
    <row r="171" spans="1:10" s="189" customFormat="1" hidden="1">
      <c r="A171" s="228"/>
      <c r="B171" s="186"/>
      <c r="C171" s="190"/>
      <c r="D171" s="190"/>
      <c r="E171" s="229"/>
      <c r="F171" s="229"/>
      <c r="G171" s="216"/>
      <c r="H171" s="216"/>
      <c r="I171" s="216"/>
      <c r="J171" s="226"/>
    </row>
    <row r="172" spans="1:10" s="189" customFormat="1" hidden="1">
      <c r="A172" s="228"/>
      <c r="B172" s="186"/>
      <c r="C172" s="184"/>
      <c r="D172" s="190"/>
      <c r="E172" s="229"/>
      <c r="F172" s="230"/>
      <c r="G172" s="216"/>
      <c r="H172" s="216"/>
      <c r="I172" s="216"/>
      <c r="J172" s="226"/>
    </row>
    <row r="173" spans="1:10" s="189" customFormat="1" hidden="1">
      <c r="A173" s="228"/>
      <c r="B173" s="186"/>
      <c r="C173" s="184"/>
      <c r="D173" s="190"/>
      <c r="E173" s="229"/>
      <c r="F173" s="230"/>
      <c r="G173" s="216"/>
      <c r="H173" s="216"/>
      <c r="I173" s="231"/>
      <c r="J173" s="235"/>
    </row>
    <row r="174" spans="1:10" s="189" customFormat="1" hidden="1">
      <c r="A174" s="228"/>
      <c r="B174" s="186"/>
      <c r="C174" s="184"/>
      <c r="D174" s="190"/>
      <c r="E174" s="229"/>
      <c r="F174" s="230"/>
      <c r="G174" s="216"/>
      <c r="H174" s="216"/>
      <c r="I174" s="231"/>
      <c r="J174" s="235"/>
    </row>
    <row r="175" spans="1:10" s="189" customFormat="1" hidden="1">
      <c r="A175" s="228"/>
      <c r="B175" s="186"/>
      <c r="C175" s="184"/>
      <c r="D175" s="190"/>
      <c r="E175" s="229"/>
      <c r="F175" s="230"/>
      <c r="G175" s="216"/>
      <c r="H175" s="216"/>
      <c r="I175" s="216"/>
      <c r="J175" s="220"/>
    </row>
    <row r="176" spans="1:10" s="189" customFormat="1" hidden="1">
      <c r="A176" s="228"/>
      <c r="B176" s="186"/>
      <c r="C176" s="184"/>
      <c r="D176" s="190"/>
      <c r="E176" s="229"/>
      <c r="F176" s="230"/>
      <c r="G176" s="216"/>
      <c r="H176" s="216"/>
      <c r="I176" s="216"/>
      <c r="J176" s="220"/>
    </row>
    <row r="177" spans="1:10" s="189" customFormat="1" hidden="1">
      <c r="A177" s="228"/>
      <c r="B177" s="186"/>
      <c r="C177" s="184"/>
      <c r="D177" s="190"/>
      <c r="E177" s="229"/>
      <c r="F177" s="230"/>
      <c r="G177" s="216"/>
      <c r="H177" s="216"/>
      <c r="I177" s="216"/>
      <c r="J177" s="226"/>
    </row>
    <row r="178" spans="1:10" s="189" customFormat="1" hidden="1">
      <c r="A178" s="228"/>
      <c r="B178" s="186"/>
      <c r="C178" s="184"/>
      <c r="D178" s="190"/>
      <c r="E178" s="229"/>
      <c r="F178" s="229"/>
      <c r="G178" s="216"/>
      <c r="H178" s="216"/>
      <c r="I178" s="216"/>
      <c r="J178" s="226"/>
    </row>
    <row r="179" spans="1:10" s="189" customFormat="1" hidden="1">
      <c r="A179" s="228"/>
      <c r="B179" s="186"/>
      <c r="C179" s="184"/>
      <c r="D179" s="190"/>
      <c r="E179" s="229"/>
      <c r="F179" s="229"/>
      <c r="G179" s="216"/>
      <c r="H179" s="216"/>
      <c r="I179" s="216"/>
      <c r="J179" s="226"/>
    </row>
    <row r="180" spans="1:10" s="178" customFormat="1" hidden="1">
      <c r="A180" s="228"/>
      <c r="B180" s="186"/>
      <c r="C180" s="184"/>
      <c r="D180" s="190"/>
      <c r="E180" s="230"/>
      <c r="F180" s="230"/>
      <c r="G180" s="216"/>
      <c r="H180" s="216"/>
      <c r="I180" s="216"/>
      <c r="J180" s="226"/>
    </row>
    <row r="181" spans="1:10" s="189" customFormat="1" hidden="1">
      <c r="A181" s="228"/>
      <c r="B181" s="186"/>
      <c r="C181" s="184"/>
      <c r="D181" s="190"/>
      <c r="E181" s="230"/>
      <c r="F181" s="230"/>
      <c r="G181" s="216"/>
      <c r="H181" s="216"/>
      <c r="I181" s="216"/>
      <c r="J181" s="226"/>
    </row>
    <row r="182" spans="1:10" s="189" customFormat="1" hidden="1">
      <c r="A182" s="228"/>
      <c r="B182" s="186"/>
      <c r="C182" s="184"/>
      <c r="D182" s="190"/>
      <c r="E182" s="230"/>
      <c r="F182" s="230"/>
      <c r="G182" s="216"/>
      <c r="H182" s="216"/>
      <c r="I182" s="216"/>
      <c r="J182" s="220"/>
    </row>
    <row r="183" spans="1:10" s="189" customFormat="1" hidden="1">
      <c r="A183" s="228"/>
      <c r="B183" s="186"/>
      <c r="C183" s="184"/>
      <c r="D183" s="190"/>
      <c r="E183" s="229"/>
      <c r="F183" s="230"/>
      <c r="G183" s="216"/>
      <c r="H183" s="216"/>
      <c r="I183" s="216"/>
      <c r="J183" s="220"/>
    </row>
    <row r="184" spans="1:10" s="189" customFormat="1" hidden="1">
      <c r="A184" s="228"/>
      <c r="B184" s="186"/>
      <c r="C184" s="184"/>
      <c r="D184" s="190"/>
      <c r="E184" s="229"/>
      <c r="F184" s="230"/>
      <c r="G184" s="216"/>
      <c r="H184" s="216"/>
      <c r="I184" s="216"/>
      <c r="J184" s="220"/>
    </row>
    <row r="185" spans="1:10" s="189" customFormat="1" hidden="1">
      <c r="A185" s="228"/>
      <c r="B185" s="186"/>
      <c r="C185" s="184"/>
      <c r="D185" s="190"/>
      <c r="E185" s="229"/>
      <c r="F185" s="230"/>
      <c r="G185" s="216"/>
      <c r="H185" s="216"/>
      <c r="I185" s="216"/>
      <c r="J185" s="220"/>
    </row>
    <row r="186" spans="1:10" s="189" customFormat="1" hidden="1">
      <c r="A186" s="228"/>
      <c r="B186" s="186"/>
      <c r="C186" s="184"/>
      <c r="D186" s="190"/>
      <c r="E186" s="229"/>
      <c r="F186" s="230"/>
      <c r="G186" s="216"/>
      <c r="H186" s="216"/>
      <c r="I186" s="216"/>
      <c r="J186" s="226"/>
    </row>
    <row r="187" spans="1:10" s="189" customFormat="1" hidden="1">
      <c r="A187" s="228"/>
      <c r="B187" s="186"/>
      <c r="C187" s="184"/>
      <c r="D187" s="190"/>
      <c r="E187" s="229"/>
      <c r="F187" s="230"/>
      <c r="G187" s="216"/>
      <c r="H187" s="216"/>
      <c r="I187" s="216"/>
      <c r="J187" s="220"/>
    </row>
    <row r="188" spans="1:10" s="189" customFormat="1" hidden="1">
      <c r="A188" s="228"/>
      <c r="B188" s="186"/>
      <c r="C188" s="190"/>
      <c r="D188" s="190"/>
      <c r="E188" s="229"/>
      <c r="F188" s="230"/>
      <c r="G188" s="216"/>
      <c r="H188" s="216"/>
      <c r="I188" s="216"/>
      <c r="J188" s="219"/>
    </row>
    <row r="189" spans="1:10" s="189" customFormat="1" hidden="1">
      <c r="A189" s="228"/>
      <c r="B189" s="186"/>
      <c r="C189" s="190"/>
      <c r="D189" s="190"/>
      <c r="E189" s="229"/>
      <c r="F189" s="230"/>
      <c r="G189" s="216"/>
      <c r="H189" s="216"/>
      <c r="I189" s="216"/>
      <c r="J189" s="219"/>
    </row>
    <row r="190" spans="1:10" s="189" customFormat="1" hidden="1">
      <c r="A190" s="228"/>
      <c r="B190" s="186"/>
      <c r="C190" s="184"/>
      <c r="D190" s="190"/>
      <c r="E190" s="229"/>
      <c r="F190" s="230"/>
      <c r="G190" s="216"/>
      <c r="H190" s="216"/>
      <c r="I190" s="216"/>
      <c r="J190" s="226"/>
    </row>
    <row r="191" spans="1:10" s="189" customFormat="1" hidden="1">
      <c r="A191" s="228"/>
      <c r="B191" s="186"/>
      <c r="C191" s="184"/>
      <c r="D191" s="190"/>
      <c r="E191" s="229"/>
      <c r="F191" s="230"/>
      <c r="G191" s="216"/>
      <c r="H191" s="216"/>
      <c r="I191" s="216"/>
      <c r="J191" s="226"/>
    </row>
    <row r="192" spans="1:10" s="189" customFormat="1" hidden="1">
      <c r="A192" s="228"/>
      <c r="B192" s="186"/>
      <c r="C192" s="184"/>
      <c r="D192" s="190"/>
      <c r="E192" s="229"/>
      <c r="F192" s="230"/>
      <c r="G192" s="216"/>
      <c r="H192" s="216"/>
      <c r="I192" s="216"/>
      <c r="J192" s="226"/>
    </row>
    <row r="193" spans="1:10" s="189" customFormat="1" hidden="1">
      <c r="A193" s="228"/>
      <c r="B193" s="186"/>
      <c r="C193" s="184"/>
      <c r="D193" s="190"/>
      <c r="E193" s="229"/>
      <c r="F193" s="230"/>
      <c r="G193" s="216"/>
      <c r="H193" s="216"/>
      <c r="I193" s="216"/>
      <c r="J193" s="226"/>
    </row>
    <row r="194" spans="1:10" s="189" customFormat="1" hidden="1">
      <c r="A194" s="228"/>
      <c r="B194" s="186"/>
      <c r="C194" s="184"/>
      <c r="D194" s="190"/>
      <c r="E194" s="229"/>
      <c r="F194" s="230"/>
      <c r="G194" s="216"/>
      <c r="H194" s="216"/>
      <c r="I194" s="216"/>
      <c r="J194" s="226"/>
    </row>
    <row r="195" spans="1:10" s="189" customFormat="1" hidden="1">
      <c r="A195" s="228"/>
      <c r="B195" s="186"/>
      <c r="C195" s="190"/>
      <c r="D195" s="190"/>
      <c r="E195" s="229"/>
      <c r="F195" s="229"/>
      <c r="G195" s="216"/>
      <c r="H195" s="216"/>
      <c r="I195" s="216"/>
      <c r="J195" s="219"/>
    </row>
    <row r="196" spans="1:10" s="189" customFormat="1" hidden="1">
      <c r="A196" s="228"/>
      <c r="B196" s="186"/>
      <c r="C196" s="190"/>
      <c r="D196" s="190"/>
      <c r="E196" s="229"/>
      <c r="F196" s="229"/>
      <c r="G196" s="216"/>
      <c r="H196" s="216"/>
      <c r="I196" s="216"/>
      <c r="J196" s="219"/>
    </row>
    <row r="197" spans="1:10" s="189" customFormat="1" hidden="1">
      <c r="A197" s="228"/>
      <c r="B197" s="186"/>
      <c r="C197" s="184"/>
      <c r="D197" s="190"/>
      <c r="E197" s="230"/>
      <c r="F197" s="230"/>
      <c r="G197" s="216"/>
      <c r="H197" s="216"/>
      <c r="I197" s="216"/>
      <c r="J197" s="220"/>
    </row>
    <row r="198" spans="1:10" s="189" customFormat="1" hidden="1">
      <c r="A198" s="228"/>
      <c r="B198" s="186"/>
      <c r="C198" s="184"/>
      <c r="D198" s="190"/>
      <c r="E198" s="230"/>
      <c r="F198" s="230"/>
      <c r="G198" s="216"/>
      <c r="H198" s="216"/>
      <c r="I198" s="216"/>
      <c r="J198" s="220"/>
    </row>
    <row r="199" spans="1:10" s="189" customFormat="1" hidden="1">
      <c r="A199" s="228"/>
      <c r="B199" s="186"/>
      <c r="C199" s="190"/>
      <c r="D199" s="190"/>
      <c r="E199" s="229"/>
      <c r="F199" s="229"/>
      <c r="G199" s="216"/>
      <c r="H199" s="216"/>
      <c r="I199" s="216"/>
      <c r="J199" s="219"/>
    </row>
    <row r="200" spans="1:10" s="189" customFormat="1" hidden="1">
      <c r="A200" s="228"/>
      <c r="B200" s="186"/>
      <c r="C200" s="190"/>
      <c r="D200" s="190"/>
      <c r="E200" s="229"/>
      <c r="F200" s="229"/>
      <c r="G200" s="216"/>
      <c r="H200" s="216"/>
      <c r="I200" s="216"/>
      <c r="J200" s="219"/>
    </row>
    <row r="201" spans="1:10" s="189" customFormat="1" hidden="1">
      <c r="A201" s="228"/>
      <c r="B201" s="186"/>
      <c r="C201" s="184"/>
      <c r="D201" s="190"/>
      <c r="E201" s="230"/>
      <c r="F201" s="230"/>
      <c r="G201" s="216"/>
      <c r="H201" s="216"/>
      <c r="I201" s="216"/>
      <c r="J201" s="220"/>
    </row>
    <row r="202" spans="1:10" s="189" customFormat="1" hidden="1">
      <c r="A202" s="228"/>
      <c r="B202" s="186"/>
      <c r="C202" s="184"/>
      <c r="D202" s="190"/>
      <c r="E202" s="230"/>
      <c r="F202" s="230"/>
      <c r="G202" s="216"/>
      <c r="H202" s="216"/>
      <c r="I202" s="216"/>
      <c r="J202" s="220"/>
    </row>
    <row r="203" spans="1:10" s="189" customFormat="1" hidden="1">
      <c r="A203" s="228"/>
      <c r="B203" s="186"/>
      <c r="C203" s="184"/>
      <c r="D203" s="190"/>
      <c r="E203" s="229"/>
      <c r="F203" s="230"/>
      <c r="G203" s="216"/>
      <c r="H203" s="216"/>
      <c r="I203" s="216"/>
      <c r="J203" s="226"/>
    </row>
    <row r="204" spans="1:10" s="189" customFormat="1" hidden="1">
      <c r="A204" s="228"/>
      <c r="B204" s="186"/>
      <c r="C204" s="184"/>
      <c r="D204" s="190"/>
      <c r="E204" s="229"/>
      <c r="F204" s="230"/>
      <c r="G204" s="216"/>
      <c r="H204" s="216"/>
      <c r="I204" s="216"/>
      <c r="J204" s="226"/>
    </row>
    <row r="205" spans="1:10" s="189" customFormat="1" hidden="1">
      <c r="A205" s="228"/>
      <c r="B205" s="186"/>
      <c r="C205" s="184"/>
      <c r="D205" s="190"/>
      <c r="E205" s="229"/>
      <c r="F205" s="229"/>
      <c r="G205" s="216"/>
      <c r="H205" s="216"/>
      <c r="I205" s="216"/>
      <c r="J205" s="219"/>
    </row>
    <row r="206" spans="1:10" s="189" customFormat="1" hidden="1">
      <c r="A206" s="228"/>
      <c r="B206" s="186"/>
      <c r="C206" s="184"/>
      <c r="D206" s="190"/>
      <c r="E206" s="229"/>
      <c r="F206" s="229"/>
      <c r="G206" s="216"/>
      <c r="H206" s="216"/>
      <c r="I206" s="216"/>
      <c r="J206" s="219"/>
    </row>
    <row r="207" spans="1:10" s="189" customFormat="1" hidden="1">
      <c r="A207" s="228"/>
      <c r="B207" s="186"/>
      <c r="C207" s="184"/>
      <c r="D207" s="190"/>
      <c r="E207" s="229"/>
      <c r="F207" s="229"/>
      <c r="G207" s="216"/>
      <c r="H207" s="216"/>
      <c r="I207" s="216"/>
      <c r="J207" s="219"/>
    </row>
    <row r="208" spans="1:10" s="189" customFormat="1" hidden="1">
      <c r="A208" s="228"/>
      <c r="B208" s="186"/>
      <c r="C208" s="184"/>
      <c r="D208" s="190"/>
      <c r="E208" s="229"/>
      <c r="F208" s="229"/>
      <c r="G208" s="216"/>
      <c r="H208" s="216"/>
      <c r="I208" s="216"/>
      <c r="J208" s="219"/>
    </row>
    <row r="209" spans="1:10" s="189" customFormat="1" hidden="1">
      <c r="A209" s="228"/>
      <c r="B209" s="186"/>
      <c r="C209" s="184"/>
      <c r="D209" s="190"/>
      <c r="E209" s="229"/>
      <c r="F209" s="230"/>
      <c r="G209" s="216"/>
      <c r="H209" s="216"/>
      <c r="I209" s="216"/>
      <c r="J209" s="220"/>
    </row>
    <row r="210" spans="1:10" s="189" customFormat="1" hidden="1">
      <c r="A210" s="228"/>
      <c r="B210" s="186"/>
      <c r="C210" s="184"/>
      <c r="D210" s="190"/>
      <c r="E210" s="229"/>
      <c r="F210" s="230"/>
      <c r="G210" s="216"/>
      <c r="H210" s="216"/>
      <c r="I210" s="216"/>
      <c r="J210" s="220"/>
    </row>
    <row r="211" spans="1:10" s="189" customFormat="1" hidden="1">
      <c r="A211" s="228"/>
      <c r="B211" s="186"/>
      <c r="C211" s="190"/>
      <c r="D211" s="190"/>
      <c r="E211" s="229"/>
      <c r="F211" s="230"/>
      <c r="G211" s="216"/>
      <c r="H211" s="216"/>
      <c r="I211" s="216"/>
      <c r="J211" s="219"/>
    </row>
    <row r="212" spans="1:10" s="178" customFormat="1" hidden="1">
      <c r="A212" s="228"/>
      <c r="B212" s="186"/>
      <c r="C212" s="184"/>
      <c r="D212" s="190"/>
      <c r="E212" s="230"/>
      <c r="F212" s="230"/>
      <c r="G212" s="216"/>
      <c r="H212" s="216"/>
      <c r="I212" s="216"/>
      <c r="J212" s="226"/>
    </row>
    <row r="213" spans="1:10" s="189" customFormat="1" hidden="1">
      <c r="A213" s="228"/>
      <c r="B213" s="186"/>
      <c r="C213" s="184"/>
      <c r="D213" s="190"/>
      <c r="E213" s="229"/>
      <c r="F213" s="230"/>
      <c r="G213" s="216"/>
      <c r="H213" s="216"/>
      <c r="I213" s="216"/>
      <c r="J213" s="226"/>
    </row>
    <row r="214" spans="1:10" s="189" customFormat="1" hidden="1">
      <c r="A214" s="228"/>
      <c r="B214" s="186"/>
      <c r="C214" s="190"/>
      <c r="D214" s="190"/>
      <c r="E214" s="229"/>
      <c r="F214" s="230"/>
      <c r="G214" s="216"/>
      <c r="H214" s="216"/>
      <c r="I214" s="216"/>
      <c r="J214" s="219"/>
    </row>
    <row r="215" spans="1:10" s="189" customFormat="1" hidden="1">
      <c r="A215" s="228"/>
      <c r="B215" s="186"/>
      <c r="C215" s="184"/>
      <c r="D215" s="190"/>
      <c r="E215" s="229"/>
      <c r="F215" s="230"/>
      <c r="G215" s="216"/>
      <c r="H215" s="216"/>
      <c r="I215" s="216"/>
      <c r="J215" s="226"/>
    </row>
    <row r="216" spans="1:10" s="189" customFormat="1" hidden="1">
      <c r="A216" s="228"/>
      <c r="B216" s="186"/>
      <c r="C216" s="184"/>
      <c r="D216" s="190"/>
      <c r="E216" s="229"/>
      <c r="F216" s="230"/>
      <c r="G216" s="216"/>
      <c r="H216" s="216"/>
      <c r="I216" s="216"/>
      <c r="J216" s="226"/>
    </row>
    <row r="217" spans="1:10" s="189" customFormat="1" hidden="1">
      <c r="A217" s="228"/>
      <c r="B217" s="186"/>
      <c r="C217" s="184"/>
      <c r="D217" s="190"/>
      <c r="E217" s="229"/>
      <c r="F217" s="229"/>
      <c r="G217" s="216"/>
      <c r="H217" s="216"/>
      <c r="I217" s="216"/>
      <c r="J217" s="226"/>
    </row>
    <row r="218" spans="1:10" s="189" customFormat="1" hidden="1">
      <c r="A218" s="228"/>
      <c r="B218" s="186"/>
      <c r="C218" s="184"/>
      <c r="D218" s="190"/>
      <c r="E218" s="229"/>
      <c r="F218" s="229"/>
      <c r="G218" s="216"/>
      <c r="H218" s="216"/>
      <c r="I218" s="216"/>
      <c r="J218" s="220"/>
    </row>
    <row r="219" spans="1:10" s="189" customFormat="1" hidden="1">
      <c r="A219" s="228"/>
      <c r="B219" s="186"/>
      <c r="C219" s="184"/>
      <c r="D219" s="190"/>
      <c r="E219" s="229"/>
      <c r="F219" s="230"/>
      <c r="G219" s="216"/>
      <c r="H219" s="216"/>
      <c r="I219" s="216"/>
      <c r="J219" s="220"/>
    </row>
    <row r="220" spans="1:10" s="189" customFormat="1" hidden="1">
      <c r="A220" s="228"/>
      <c r="B220" s="186"/>
      <c r="C220" s="184"/>
      <c r="D220" s="190"/>
      <c r="E220" s="229"/>
      <c r="F220" s="230"/>
      <c r="G220" s="216"/>
      <c r="H220" s="216"/>
      <c r="I220" s="216"/>
      <c r="J220" s="220"/>
    </row>
    <row r="221" spans="1:10" s="178" customFormat="1" hidden="1">
      <c r="A221" s="228"/>
      <c r="B221" s="186"/>
      <c r="C221" s="190"/>
      <c r="D221" s="190"/>
      <c r="E221" s="229"/>
      <c r="F221" s="229"/>
      <c r="G221" s="216"/>
      <c r="H221" s="216"/>
      <c r="I221" s="216"/>
      <c r="J221" s="219"/>
    </row>
    <row r="222" spans="1:10" s="178" customFormat="1" hidden="1">
      <c r="A222" s="228"/>
      <c r="B222" s="186"/>
      <c r="C222" s="190"/>
      <c r="D222" s="190"/>
      <c r="E222" s="229"/>
      <c r="F222" s="229"/>
      <c r="G222" s="216"/>
      <c r="H222" s="216"/>
      <c r="I222" s="216"/>
      <c r="J222" s="219"/>
    </row>
    <row r="223" spans="1:10" s="178" customFormat="1" hidden="1">
      <c r="A223" s="228"/>
      <c r="B223" s="186"/>
      <c r="C223" s="190"/>
      <c r="D223" s="190"/>
      <c r="E223" s="229"/>
      <c r="F223" s="229"/>
      <c r="G223" s="216"/>
      <c r="H223" s="216"/>
      <c r="I223" s="216"/>
      <c r="J223" s="219"/>
    </row>
    <row r="224" spans="1:10" s="178" customFormat="1" hidden="1">
      <c r="A224" s="228"/>
      <c r="B224" s="186"/>
      <c r="C224" s="184"/>
      <c r="D224" s="190"/>
      <c r="E224" s="230"/>
      <c r="F224" s="230"/>
      <c r="G224" s="216"/>
      <c r="H224" s="216"/>
      <c r="I224" s="216"/>
      <c r="J224" s="220"/>
    </row>
    <row r="225" spans="1:10" s="178" customFormat="1" hidden="1">
      <c r="A225" s="228"/>
      <c r="B225" s="186"/>
      <c r="C225" s="184"/>
      <c r="D225" s="190"/>
      <c r="E225" s="230"/>
      <c r="F225" s="230"/>
      <c r="G225" s="216"/>
      <c r="H225" s="216"/>
      <c r="I225" s="216"/>
      <c r="J225" s="220"/>
    </row>
    <row r="226" spans="1:10" s="189" customFormat="1" hidden="1">
      <c r="A226" s="228"/>
      <c r="B226" s="186"/>
      <c r="C226" s="184"/>
      <c r="D226" s="190"/>
      <c r="E226" s="229"/>
      <c r="F226" s="230"/>
      <c r="G226" s="216"/>
      <c r="H226" s="216"/>
      <c r="I226" s="216"/>
      <c r="J226" s="220"/>
    </row>
    <row r="227" spans="1:10" s="189" customFormat="1" hidden="1">
      <c r="A227" s="228"/>
      <c r="B227" s="186"/>
      <c r="C227" s="184"/>
      <c r="D227" s="190"/>
      <c r="E227" s="229"/>
      <c r="F227" s="230"/>
      <c r="G227" s="216"/>
      <c r="H227" s="216"/>
      <c r="I227" s="216"/>
      <c r="J227" s="220"/>
    </row>
    <row r="228" spans="1:10" s="189" customFormat="1" hidden="1">
      <c r="A228" s="228"/>
      <c r="B228" s="233"/>
      <c r="C228" s="234"/>
      <c r="D228" s="234"/>
      <c r="E228" s="229"/>
      <c r="F228" s="229"/>
      <c r="G228" s="216"/>
      <c r="H228" s="216"/>
      <c r="I228" s="216"/>
      <c r="J228" s="226"/>
    </row>
    <row r="229" spans="1:10" s="189" customFormat="1" hidden="1">
      <c r="A229" s="228"/>
      <c r="B229" s="186"/>
      <c r="C229" s="184"/>
      <c r="D229" s="190"/>
      <c r="E229" s="229"/>
      <c r="F229" s="230"/>
      <c r="G229" s="216"/>
      <c r="H229" s="216"/>
      <c r="I229" s="236"/>
      <c r="J229" s="219"/>
    </row>
    <row r="230" spans="1:10" s="189" customFormat="1" hidden="1">
      <c r="A230" s="228"/>
      <c r="B230" s="186"/>
      <c r="C230" s="184"/>
      <c r="D230" s="190"/>
      <c r="E230" s="229"/>
      <c r="F230" s="230"/>
      <c r="G230" s="216"/>
      <c r="H230" s="216"/>
      <c r="I230" s="232"/>
      <c r="J230" s="219"/>
    </row>
    <row r="231" spans="1:10" s="189" customFormat="1" hidden="1">
      <c r="A231" s="228"/>
      <c r="B231" s="233"/>
      <c r="C231" s="234"/>
      <c r="D231" s="234"/>
      <c r="E231" s="229"/>
      <c r="F231" s="229"/>
      <c r="G231" s="216"/>
      <c r="H231" s="216"/>
      <c r="I231" s="216"/>
      <c r="J231" s="220"/>
    </row>
    <row r="232" spans="1:10" s="189" customFormat="1" hidden="1">
      <c r="A232" s="228"/>
      <c r="B232" s="233"/>
      <c r="C232" s="234"/>
      <c r="D232" s="234"/>
      <c r="E232" s="229"/>
      <c r="F232" s="229"/>
      <c r="G232" s="216"/>
      <c r="H232" s="216"/>
      <c r="I232" s="216"/>
      <c r="J232" s="226"/>
    </row>
    <row r="233" spans="1:10" s="189" customFormat="1" hidden="1">
      <c r="A233" s="228"/>
      <c r="B233" s="186"/>
      <c r="C233" s="184"/>
      <c r="D233" s="190"/>
      <c r="E233" s="229"/>
      <c r="F233" s="230"/>
      <c r="G233" s="216"/>
      <c r="H233" s="216"/>
      <c r="I233" s="232"/>
      <c r="J233" s="219"/>
    </row>
    <row r="234" spans="1:10" s="189" customFormat="1" hidden="1">
      <c r="A234" s="228"/>
      <c r="B234" s="186"/>
      <c r="C234" s="184"/>
      <c r="D234" s="190"/>
      <c r="E234" s="229"/>
      <c r="F234" s="230"/>
      <c r="G234" s="216"/>
      <c r="H234" s="216"/>
      <c r="I234" s="232"/>
      <c r="J234" s="219"/>
    </row>
    <row r="235" spans="1:10" s="189" customFormat="1" hidden="1">
      <c r="A235" s="228"/>
      <c r="B235" s="233"/>
      <c r="C235" s="234"/>
      <c r="D235" s="234"/>
      <c r="E235" s="229"/>
      <c r="F235" s="229"/>
      <c r="G235" s="216"/>
      <c r="H235" s="216"/>
      <c r="I235" s="216"/>
      <c r="J235" s="220"/>
    </row>
    <row r="236" spans="1:10" s="189" customFormat="1" hidden="1">
      <c r="A236" s="228"/>
      <c r="B236" s="186"/>
      <c r="C236" s="190"/>
      <c r="D236" s="190"/>
      <c r="E236" s="229"/>
      <c r="F236" s="230"/>
      <c r="G236" s="216"/>
      <c r="H236" s="216"/>
      <c r="I236" s="216"/>
      <c r="J236" s="219"/>
    </row>
    <row r="237" spans="1:10" s="178" customFormat="1" hidden="1">
      <c r="A237" s="228"/>
      <c r="B237" s="186"/>
      <c r="C237" s="184"/>
      <c r="D237" s="190"/>
      <c r="E237" s="229"/>
      <c r="F237" s="230"/>
      <c r="G237" s="216"/>
      <c r="H237" s="216"/>
      <c r="I237" s="216"/>
      <c r="J237" s="220"/>
    </row>
    <row r="238" spans="1:10" s="178" customFormat="1" hidden="1">
      <c r="A238" s="228"/>
      <c r="B238" s="186"/>
      <c r="C238" s="184"/>
      <c r="D238" s="190"/>
      <c r="E238" s="229"/>
      <c r="F238" s="230"/>
      <c r="G238" s="216"/>
      <c r="H238" s="216"/>
      <c r="I238" s="216"/>
      <c r="J238" s="226"/>
    </row>
    <row r="239" spans="1:10" s="178" customFormat="1" hidden="1">
      <c r="A239" s="228"/>
      <c r="B239" s="186"/>
      <c r="C239" s="184"/>
      <c r="D239" s="190"/>
      <c r="E239" s="229"/>
      <c r="F239" s="230"/>
      <c r="G239" s="216"/>
      <c r="H239" s="216"/>
      <c r="I239" s="216"/>
      <c r="J239" s="220"/>
    </row>
    <row r="240" spans="1:10" s="178" customFormat="1" hidden="1">
      <c r="A240" s="228"/>
      <c r="B240" s="186"/>
      <c r="C240" s="184"/>
      <c r="D240" s="190"/>
      <c r="E240" s="229"/>
      <c r="F240" s="230"/>
      <c r="G240" s="216"/>
      <c r="H240" s="216"/>
      <c r="I240" s="216"/>
      <c r="J240" s="220"/>
    </row>
    <row r="241" spans="1:10" s="178" customFormat="1" hidden="1">
      <c r="A241" s="228"/>
      <c r="B241" s="186"/>
      <c r="C241" s="184"/>
      <c r="D241" s="190"/>
      <c r="E241" s="229"/>
      <c r="F241" s="229"/>
      <c r="G241" s="216"/>
      <c r="H241" s="216"/>
      <c r="I241" s="216"/>
      <c r="J241" s="226"/>
    </row>
    <row r="242" spans="1:10" s="178" customFormat="1" hidden="1">
      <c r="A242" s="228"/>
      <c r="B242" s="186"/>
      <c r="C242" s="190"/>
      <c r="D242" s="190"/>
      <c r="E242" s="229"/>
      <c r="F242" s="230"/>
      <c r="G242" s="216"/>
      <c r="H242" s="216"/>
      <c r="I242" s="216"/>
      <c r="J242" s="219"/>
    </row>
    <row r="243" spans="1:10" s="178" customFormat="1" hidden="1">
      <c r="A243" s="228"/>
      <c r="B243" s="186"/>
      <c r="C243" s="190"/>
      <c r="D243" s="190"/>
      <c r="E243" s="229"/>
      <c r="F243" s="229"/>
      <c r="G243" s="216"/>
      <c r="H243" s="216"/>
      <c r="I243" s="216"/>
      <c r="J243" s="220"/>
    </row>
    <row r="244" spans="1:10" s="189" customFormat="1" hidden="1">
      <c r="A244" s="228"/>
      <c r="B244" s="186"/>
      <c r="C244" s="190"/>
      <c r="D244" s="190"/>
      <c r="E244" s="229"/>
      <c r="F244" s="230"/>
      <c r="G244" s="216"/>
      <c r="H244" s="216"/>
      <c r="I244" s="216"/>
      <c r="J244" s="219"/>
    </row>
    <row r="245" spans="1:10" s="189" customFormat="1" hidden="1">
      <c r="A245" s="228"/>
      <c r="B245" s="186"/>
      <c r="C245" s="184"/>
      <c r="D245" s="190"/>
      <c r="E245" s="229"/>
      <c r="F245" s="230"/>
      <c r="G245" s="216"/>
      <c r="H245" s="216"/>
      <c r="I245" s="216"/>
      <c r="J245" s="226"/>
    </row>
    <row r="246" spans="1:10" s="189" customFormat="1" hidden="1">
      <c r="A246" s="228"/>
      <c r="B246" s="186"/>
      <c r="C246" s="184"/>
      <c r="D246" s="190"/>
      <c r="E246" s="229"/>
      <c r="F246" s="230"/>
      <c r="G246" s="216"/>
      <c r="H246" s="216"/>
      <c r="I246" s="216"/>
      <c r="J246" s="220"/>
    </row>
    <row r="247" spans="1:10" s="189" customFormat="1" hidden="1">
      <c r="A247" s="228"/>
      <c r="B247" s="186"/>
      <c r="C247" s="184"/>
      <c r="D247" s="190"/>
      <c r="E247" s="229"/>
      <c r="F247" s="230"/>
      <c r="G247" s="216"/>
      <c r="H247" s="216"/>
      <c r="I247" s="216"/>
      <c r="J247" s="220"/>
    </row>
    <row r="248" spans="1:10" s="189" customFormat="1" hidden="1">
      <c r="A248" s="228"/>
      <c r="B248" s="186"/>
      <c r="C248" s="184"/>
      <c r="D248" s="190"/>
      <c r="E248" s="229"/>
      <c r="F248" s="230"/>
      <c r="G248" s="216"/>
      <c r="H248" s="216"/>
      <c r="I248" s="216"/>
      <c r="J248" s="220"/>
    </row>
    <row r="249" spans="1:10" s="178" customFormat="1" hidden="1">
      <c r="A249" s="228"/>
      <c r="B249" s="186"/>
      <c r="C249" s="184"/>
      <c r="D249" s="190"/>
      <c r="E249" s="229"/>
      <c r="F249" s="230"/>
      <c r="G249" s="216"/>
      <c r="H249" s="216"/>
      <c r="I249" s="216"/>
      <c r="J249" s="220"/>
    </row>
    <row r="250" spans="1:10" s="178" customFormat="1" hidden="1">
      <c r="A250" s="228"/>
      <c r="B250" s="186"/>
      <c r="C250" s="190"/>
      <c r="D250" s="190"/>
      <c r="E250" s="229"/>
      <c r="F250" s="229"/>
      <c r="G250" s="216"/>
      <c r="H250" s="216"/>
      <c r="I250" s="216"/>
      <c r="J250" s="220"/>
    </row>
    <row r="251" spans="1:10" s="189" customFormat="1" hidden="1">
      <c r="A251" s="228"/>
      <c r="B251" s="186"/>
      <c r="C251" s="184"/>
      <c r="D251" s="190"/>
      <c r="E251" s="229"/>
      <c r="F251" s="229"/>
      <c r="G251" s="216"/>
      <c r="H251" s="216"/>
      <c r="I251" s="216"/>
      <c r="J251" s="219"/>
    </row>
    <row r="252" spans="1:10" s="189" customFormat="1" hidden="1">
      <c r="A252" s="228"/>
      <c r="B252" s="186"/>
      <c r="C252" s="184"/>
      <c r="D252" s="190"/>
      <c r="E252" s="229"/>
      <c r="F252" s="229"/>
      <c r="G252" s="216"/>
      <c r="H252" s="216"/>
      <c r="I252" s="216"/>
      <c r="J252" s="219"/>
    </row>
    <row r="253" spans="1:10" s="178" customFormat="1" hidden="1">
      <c r="A253" s="228"/>
      <c r="B253" s="186"/>
      <c r="C253" s="184"/>
      <c r="D253" s="190"/>
      <c r="E253" s="229"/>
      <c r="F253" s="229"/>
      <c r="G253" s="216"/>
      <c r="H253" s="216"/>
      <c r="I253" s="216"/>
      <c r="J253" s="226"/>
    </row>
    <row r="254" spans="1:10" s="189" customFormat="1" hidden="1">
      <c r="A254" s="228"/>
      <c r="B254" s="186"/>
      <c r="C254" s="190"/>
      <c r="D254" s="190"/>
      <c r="E254" s="229"/>
      <c r="F254" s="230"/>
      <c r="G254" s="216"/>
      <c r="H254" s="216"/>
      <c r="I254" s="216"/>
      <c r="J254" s="219"/>
    </row>
    <row r="255" spans="1:10" s="189" customFormat="1" hidden="1">
      <c r="A255" s="228"/>
      <c r="B255" s="186"/>
      <c r="C255" s="184"/>
      <c r="D255" s="190"/>
      <c r="E255" s="229"/>
      <c r="F255" s="229"/>
      <c r="G255" s="216"/>
      <c r="H255" s="216"/>
      <c r="I255" s="216"/>
      <c r="J255" s="219"/>
    </row>
    <row r="256" spans="1:10" s="189" customFormat="1" hidden="1">
      <c r="A256" s="228"/>
      <c r="B256" s="186"/>
      <c r="C256" s="184"/>
      <c r="D256" s="190"/>
      <c r="E256" s="229"/>
      <c r="F256" s="229"/>
      <c r="G256" s="216"/>
      <c r="H256" s="216"/>
      <c r="I256" s="216"/>
      <c r="J256" s="219"/>
    </row>
    <row r="257" spans="1:10" s="189" customFormat="1" hidden="1">
      <c r="A257" s="228"/>
      <c r="B257" s="186"/>
      <c r="C257" s="184"/>
      <c r="D257" s="190"/>
      <c r="E257" s="229"/>
      <c r="F257" s="230"/>
      <c r="G257" s="216"/>
      <c r="H257" s="216"/>
      <c r="I257" s="216"/>
      <c r="J257" s="220"/>
    </row>
    <row r="258" spans="1:10" s="189" customFormat="1" hidden="1">
      <c r="A258" s="228"/>
      <c r="B258" s="186"/>
      <c r="C258" s="184"/>
      <c r="D258" s="190"/>
      <c r="E258" s="229"/>
      <c r="F258" s="229"/>
      <c r="G258" s="216"/>
      <c r="H258" s="216"/>
      <c r="I258" s="216"/>
      <c r="J258" s="219"/>
    </row>
    <row r="259" spans="1:10" s="189" customFormat="1" hidden="1">
      <c r="A259" s="228"/>
      <c r="B259" s="186"/>
      <c r="C259" s="184"/>
      <c r="D259" s="190"/>
      <c r="E259" s="229"/>
      <c r="F259" s="229"/>
      <c r="G259" s="216"/>
      <c r="H259" s="216"/>
      <c r="I259" s="216"/>
      <c r="J259" s="219"/>
    </row>
    <row r="260" spans="1:10" s="178" customFormat="1" hidden="1">
      <c r="A260" s="228"/>
      <c r="B260" s="186"/>
      <c r="C260" s="190"/>
      <c r="D260" s="190"/>
      <c r="E260" s="229"/>
      <c r="F260" s="229"/>
      <c r="G260" s="216"/>
      <c r="H260" s="216"/>
      <c r="I260" s="216"/>
      <c r="J260" s="220"/>
    </row>
    <row r="261" spans="1:10" s="189" customFormat="1" hidden="1">
      <c r="A261" s="228"/>
      <c r="B261" s="186"/>
      <c r="C261" s="184"/>
      <c r="D261" s="190"/>
      <c r="E261" s="229"/>
      <c r="F261" s="229"/>
      <c r="G261" s="216"/>
      <c r="H261" s="216"/>
      <c r="I261" s="216"/>
      <c r="J261" s="219"/>
    </row>
    <row r="262" spans="1:10" s="189" customFormat="1" hidden="1">
      <c r="A262" s="228"/>
      <c r="B262" s="186"/>
      <c r="C262" s="184"/>
      <c r="D262" s="190"/>
      <c r="E262" s="229"/>
      <c r="F262" s="229"/>
      <c r="G262" s="216"/>
      <c r="H262" s="216"/>
      <c r="I262" s="216"/>
      <c r="J262" s="219"/>
    </row>
    <row r="263" spans="1:10" s="189" customFormat="1" hidden="1">
      <c r="A263" s="228"/>
      <c r="B263" s="186"/>
      <c r="C263" s="184"/>
      <c r="D263" s="190"/>
      <c r="E263" s="229"/>
      <c r="F263" s="230"/>
      <c r="G263" s="216"/>
      <c r="H263" s="216"/>
      <c r="I263" s="216"/>
      <c r="J263" s="226"/>
    </row>
    <row r="264" spans="1:10" s="189" customFormat="1" hidden="1">
      <c r="A264" s="228"/>
      <c r="B264" s="186"/>
      <c r="C264" s="184"/>
      <c r="D264" s="190"/>
      <c r="E264" s="230"/>
      <c r="F264" s="230"/>
      <c r="G264" s="216"/>
      <c r="H264" s="216"/>
      <c r="I264" s="216"/>
      <c r="J264" s="226"/>
    </row>
    <row r="265" spans="1:10" s="178" customFormat="1" hidden="1">
      <c r="A265" s="228"/>
      <c r="B265" s="186"/>
      <c r="C265" s="184"/>
      <c r="D265" s="190"/>
      <c r="E265" s="230"/>
      <c r="F265" s="230"/>
      <c r="G265" s="216"/>
      <c r="H265" s="216"/>
      <c r="I265" s="216"/>
      <c r="J265" s="220"/>
    </row>
    <row r="266" spans="1:10" s="189" customFormat="1" hidden="1">
      <c r="A266" s="228"/>
      <c r="B266" s="186"/>
      <c r="C266" s="184"/>
      <c r="D266" s="190"/>
      <c r="E266" s="229"/>
      <c r="F266" s="230"/>
      <c r="G266" s="216"/>
      <c r="H266" s="216"/>
      <c r="I266" s="216"/>
      <c r="J266" s="220"/>
    </row>
    <row r="267" spans="1:10" s="189" customFormat="1" hidden="1">
      <c r="A267" s="228"/>
      <c r="B267" s="186"/>
      <c r="C267" s="184"/>
      <c r="D267" s="190"/>
      <c r="E267" s="229"/>
      <c r="F267" s="230"/>
      <c r="G267" s="216"/>
      <c r="H267" s="216"/>
      <c r="I267" s="216"/>
      <c r="J267" s="220"/>
    </row>
    <row r="268" spans="1:10" s="189" customFormat="1" hidden="1">
      <c r="A268" s="228"/>
      <c r="B268" s="186"/>
      <c r="C268" s="184"/>
      <c r="D268" s="190"/>
      <c r="E268" s="229"/>
      <c r="F268" s="229"/>
      <c r="G268" s="216"/>
      <c r="H268" s="216"/>
      <c r="I268" s="216"/>
      <c r="J268" s="219"/>
    </row>
    <row r="269" spans="1:10" s="189" customFormat="1" hidden="1">
      <c r="A269" s="228"/>
      <c r="B269" s="186"/>
      <c r="C269" s="184"/>
      <c r="D269" s="190"/>
      <c r="E269" s="229"/>
      <c r="F269" s="229"/>
      <c r="G269" s="216"/>
      <c r="H269" s="216"/>
      <c r="I269" s="216"/>
      <c r="J269" s="219"/>
    </row>
    <row r="270" spans="1:10" s="189" customFormat="1" hidden="1">
      <c r="A270" s="228"/>
      <c r="B270" s="186"/>
      <c r="C270" s="184"/>
      <c r="D270" s="190"/>
      <c r="E270" s="229"/>
      <c r="F270" s="229"/>
      <c r="G270" s="216"/>
      <c r="H270" s="216"/>
      <c r="I270" s="216"/>
      <c r="J270" s="219"/>
    </row>
    <row r="271" spans="1:10" s="189" customFormat="1" hidden="1">
      <c r="A271" s="228"/>
      <c r="B271" s="186"/>
      <c r="C271" s="184"/>
      <c r="D271" s="190"/>
      <c r="E271" s="229"/>
      <c r="F271" s="229"/>
      <c r="G271" s="216"/>
      <c r="H271" s="216"/>
      <c r="I271" s="216"/>
      <c r="J271" s="219"/>
    </row>
    <row r="272" spans="1:10" s="189" customFormat="1" hidden="1">
      <c r="A272" s="228"/>
      <c r="B272" s="186"/>
      <c r="C272" s="184"/>
      <c r="D272" s="190"/>
      <c r="E272" s="230"/>
      <c r="F272" s="230"/>
      <c r="G272" s="216"/>
      <c r="H272" s="216"/>
      <c r="I272" s="216"/>
      <c r="J272" s="226"/>
    </row>
    <row r="273" spans="1:10" s="189" customFormat="1" hidden="1">
      <c r="A273" s="228"/>
      <c r="B273" s="186"/>
      <c r="C273" s="184"/>
      <c r="D273" s="190"/>
      <c r="E273" s="230"/>
      <c r="F273" s="230"/>
      <c r="G273" s="216"/>
      <c r="H273" s="216"/>
      <c r="I273" s="216"/>
      <c r="J273" s="226"/>
    </row>
    <row r="274" spans="1:10" s="189" customFormat="1" hidden="1">
      <c r="A274" s="228"/>
      <c r="B274" s="186"/>
      <c r="C274" s="184"/>
      <c r="D274" s="190"/>
      <c r="E274" s="229"/>
      <c r="F274" s="230"/>
      <c r="G274" s="216"/>
      <c r="H274" s="216"/>
      <c r="I274" s="216"/>
      <c r="J274" s="220"/>
    </row>
    <row r="275" spans="1:10" s="189" customFormat="1" hidden="1">
      <c r="A275" s="228"/>
      <c r="B275" s="186"/>
      <c r="C275" s="190"/>
      <c r="D275" s="190"/>
      <c r="E275" s="229"/>
      <c r="F275" s="230"/>
      <c r="G275" s="216"/>
      <c r="H275" s="216"/>
      <c r="I275" s="216"/>
      <c r="J275" s="219"/>
    </row>
    <row r="276" spans="1:10" s="178" customFormat="1" hidden="1">
      <c r="A276" s="228"/>
      <c r="B276" s="233"/>
      <c r="C276" s="234"/>
      <c r="D276" s="234"/>
      <c r="E276" s="229"/>
      <c r="F276" s="230"/>
      <c r="G276" s="216"/>
      <c r="H276" s="216"/>
      <c r="I276" s="216"/>
      <c r="J276" s="226"/>
    </row>
    <row r="277" spans="1:10" s="178" customFormat="1" hidden="1">
      <c r="A277" s="228"/>
      <c r="B277" s="186"/>
      <c r="C277" s="190"/>
      <c r="D277" s="190"/>
      <c r="E277" s="229"/>
      <c r="F277" s="229"/>
      <c r="G277" s="216"/>
      <c r="H277" s="216"/>
      <c r="I277" s="216"/>
      <c r="J277" s="220"/>
    </row>
    <row r="278" spans="1:10" s="189" customFormat="1" hidden="1">
      <c r="A278" s="228"/>
      <c r="B278" s="186"/>
      <c r="C278" s="184"/>
      <c r="D278" s="190"/>
      <c r="E278" s="230"/>
      <c r="F278" s="230"/>
      <c r="G278" s="216"/>
      <c r="H278" s="216"/>
      <c r="I278" s="216"/>
      <c r="J278" s="220"/>
    </row>
    <row r="279" spans="1:10" s="178" customFormat="1" hidden="1">
      <c r="A279" s="228"/>
      <c r="B279" s="186"/>
      <c r="C279" s="190"/>
      <c r="D279" s="190"/>
      <c r="E279" s="229"/>
      <c r="F279" s="229"/>
      <c r="G279" s="216"/>
      <c r="H279" s="216"/>
      <c r="I279" s="216"/>
      <c r="J279" s="220"/>
    </row>
    <row r="280" spans="1:10" s="178" customFormat="1" hidden="1">
      <c r="A280" s="228"/>
      <c r="B280" s="186"/>
      <c r="C280" s="184"/>
      <c r="D280" s="190"/>
      <c r="E280" s="230"/>
      <c r="F280" s="230"/>
      <c r="G280" s="216"/>
      <c r="H280" s="216"/>
      <c r="I280" s="216"/>
      <c r="J280" s="220"/>
    </row>
    <row r="281" spans="1:10" s="189" customFormat="1" hidden="1">
      <c r="A281" s="228"/>
      <c r="B281" s="186"/>
      <c r="C281" s="190"/>
      <c r="D281" s="190"/>
      <c r="E281" s="229"/>
      <c r="F281" s="230"/>
      <c r="G281" s="216"/>
      <c r="H281" s="216"/>
      <c r="I281" s="216"/>
      <c r="J281" s="219"/>
    </row>
    <row r="282" spans="1:10" s="189" customFormat="1" hidden="1">
      <c r="A282" s="228"/>
      <c r="B282" s="186"/>
      <c r="C282" s="190"/>
      <c r="D282" s="190"/>
      <c r="E282" s="229"/>
      <c r="F282" s="230"/>
      <c r="G282" s="216"/>
      <c r="H282" s="216"/>
      <c r="I282" s="216"/>
      <c r="J282" s="219"/>
    </row>
    <row r="283" spans="1:10" s="178" customFormat="1" hidden="1">
      <c r="A283" s="228"/>
      <c r="B283" s="186"/>
      <c r="C283" s="190"/>
      <c r="D283" s="190"/>
      <c r="E283" s="229"/>
      <c r="F283" s="230"/>
      <c r="G283" s="216"/>
      <c r="H283" s="216"/>
      <c r="I283" s="216"/>
      <c r="J283" s="219"/>
    </row>
    <row r="284" spans="1:10" s="178" customFormat="1" hidden="1">
      <c r="A284" s="228"/>
      <c r="B284" s="186"/>
      <c r="C284" s="190"/>
      <c r="D284" s="190"/>
      <c r="E284" s="229"/>
      <c r="F284" s="229"/>
      <c r="G284" s="216"/>
      <c r="H284" s="216"/>
      <c r="I284" s="216"/>
      <c r="J284" s="220"/>
    </row>
    <row r="285" spans="1:10" s="178" customFormat="1" hidden="1">
      <c r="A285" s="228"/>
      <c r="B285" s="233"/>
      <c r="C285" s="190"/>
      <c r="D285" s="234"/>
      <c r="E285" s="229"/>
      <c r="F285" s="230"/>
      <c r="G285" s="216"/>
      <c r="H285" s="216"/>
      <c r="I285" s="216"/>
      <c r="J285" s="220"/>
    </row>
    <row r="286" spans="1:10" s="178" customFormat="1" hidden="1">
      <c r="A286" s="228"/>
      <c r="B286" s="186"/>
      <c r="C286" s="184"/>
      <c r="D286" s="190"/>
      <c r="E286" s="230"/>
      <c r="F286" s="230"/>
      <c r="G286" s="216"/>
      <c r="H286" s="216"/>
      <c r="I286" s="216"/>
      <c r="J286" s="220"/>
    </row>
    <row r="287" spans="1:10" s="189" customFormat="1" hidden="1">
      <c r="A287" s="228"/>
      <c r="B287" s="186"/>
      <c r="C287" s="190"/>
      <c r="D287" s="190"/>
      <c r="E287" s="229"/>
      <c r="F287" s="230"/>
      <c r="G287" s="216"/>
      <c r="H287" s="216"/>
      <c r="I287" s="216"/>
      <c r="J287" s="219"/>
    </row>
    <row r="288" spans="1:10" s="189" customFormat="1" hidden="1">
      <c r="A288" s="228"/>
      <c r="B288" s="186"/>
      <c r="C288" s="184"/>
      <c r="D288" s="190"/>
      <c r="E288" s="229"/>
      <c r="F288" s="230"/>
      <c r="G288" s="216"/>
      <c r="H288" s="216"/>
      <c r="I288" s="216"/>
      <c r="J288" s="220"/>
    </row>
    <row r="289" spans="1:10" s="189" customFormat="1" hidden="1">
      <c r="A289" s="228"/>
      <c r="B289" s="186"/>
      <c r="C289" s="184"/>
      <c r="D289" s="190"/>
      <c r="E289" s="230"/>
      <c r="F289" s="230"/>
      <c r="G289" s="216"/>
      <c r="H289" s="216"/>
      <c r="I289" s="216"/>
      <c r="J289" s="220"/>
    </row>
    <row r="290" spans="1:10" s="189" customFormat="1" hidden="1">
      <c r="A290" s="228"/>
      <c r="B290" s="186"/>
      <c r="C290" s="184"/>
      <c r="D290" s="190"/>
      <c r="E290" s="230"/>
      <c r="F290" s="230"/>
      <c r="G290" s="216"/>
      <c r="H290" s="216"/>
      <c r="I290" s="216"/>
      <c r="J290" s="220"/>
    </row>
    <row r="291" spans="1:10" s="189" customFormat="1" hidden="1">
      <c r="A291" s="228"/>
      <c r="B291" s="186"/>
      <c r="C291" s="184"/>
      <c r="D291" s="190"/>
      <c r="E291" s="229"/>
      <c r="F291" s="229"/>
      <c r="G291" s="216"/>
      <c r="H291" s="216"/>
      <c r="I291" s="216"/>
      <c r="J291" s="219"/>
    </row>
    <row r="292" spans="1:10" s="189" customFormat="1" hidden="1">
      <c r="A292" s="228"/>
      <c r="B292" s="186"/>
      <c r="C292" s="184"/>
      <c r="D292" s="190"/>
      <c r="E292" s="229"/>
      <c r="F292" s="229"/>
      <c r="G292" s="216"/>
      <c r="H292" s="216"/>
      <c r="I292" s="216"/>
      <c r="J292" s="219"/>
    </row>
    <row r="293" spans="1:10" s="189" customFormat="1" hidden="1">
      <c r="A293" s="228"/>
      <c r="B293" s="186"/>
      <c r="C293" s="184"/>
      <c r="D293" s="190"/>
      <c r="E293" s="229"/>
      <c r="F293" s="229"/>
      <c r="G293" s="216"/>
      <c r="H293" s="216"/>
      <c r="I293" s="216"/>
      <c r="J293" s="219"/>
    </row>
    <row r="294" spans="1:10" s="189" customFormat="1" hidden="1">
      <c r="A294" s="228"/>
      <c r="B294" s="186"/>
      <c r="C294" s="184"/>
      <c r="D294" s="190"/>
      <c r="E294" s="229"/>
      <c r="F294" s="230"/>
      <c r="G294" s="216"/>
      <c r="H294" s="216"/>
      <c r="I294" s="216"/>
      <c r="J294" s="226"/>
    </row>
    <row r="295" spans="1:10" s="189" customFormat="1" hidden="1">
      <c r="A295" s="228"/>
      <c r="B295" s="186"/>
      <c r="C295" s="184"/>
      <c r="D295" s="190"/>
      <c r="E295" s="229"/>
      <c r="F295" s="230"/>
      <c r="G295" s="216"/>
      <c r="H295" s="216"/>
      <c r="I295" s="216"/>
      <c r="J295" s="220"/>
    </row>
    <row r="296" spans="1:10" s="189" customFormat="1" hidden="1">
      <c r="A296" s="228"/>
      <c r="B296" s="186"/>
      <c r="C296" s="184"/>
      <c r="D296" s="190"/>
      <c r="E296" s="229"/>
      <c r="F296" s="229"/>
      <c r="G296" s="216"/>
      <c r="H296" s="216"/>
      <c r="I296" s="216"/>
      <c r="J296" s="219"/>
    </row>
    <row r="297" spans="1:10" s="178" customFormat="1" hidden="1">
      <c r="A297" s="228"/>
      <c r="B297" s="186"/>
      <c r="C297" s="184"/>
      <c r="D297" s="190"/>
      <c r="E297" s="230"/>
      <c r="F297" s="230"/>
      <c r="G297" s="216"/>
      <c r="H297" s="216"/>
      <c r="I297" s="216"/>
      <c r="J297" s="226"/>
    </row>
    <row r="298" spans="1:10" s="189" customFormat="1" hidden="1">
      <c r="A298" s="228"/>
      <c r="B298" s="186"/>
      <c r="C298" s="184"/>
      <c r="D298" s="190"/>
      <c r="E298" s="229"/>
      <c r="F298" s="230"/>
      <c r="G298" s="216"/>
      <c r="H298" s="216"/>
      <c r="I298" s="216"/>
      <c r="J298" s="226"/>
    </row>
    <row r="299" spans="1:10" s="189" customFormat="1" hidden="1">
      <c r="A299" s="228"/>
      <c r="B299" s="186"/>
      <c r="C299" s="184"/>
      <c r="D299" s="190"/>
      <c r="E299" s="229"/>
      <c r="F299" s="230"/>
      <c r="G299" s="216"/>
      <c r="H299" s="216"/>
      <c r="I299" s="231"/>
      <c r="J299" s="235"/>
    </row>
    <row r="300" spans="1:10" s="189" customFormat="1" hidden="1">
      <c r="A300" s="228"/>
      <c r="B300" s="186"/>
      <c r="C300" s="184"/>
      <c r="D300" s="190"/>
      <c r="E300" s="229"/>
      <c r="F300" s="230"/>
      <c r="G300" s="216"/>
      <c r="H300" s="216"/>
      <c r="I300" s="231"/>
      <c r="J300" s="235"/>
    </row>
    <row r="301" spans="1:10" s="178" customFormat="1" hidden="1">
      <c r="A301" s="228"/>
      <c r="B301" s="186"/>
      <c r="C301" s="190"/>
      <c r="D301" s="190"/>
      <c r="E301" s="229"/>
      <c r="F301" s="229"/>
      <c r="G301" s="216"/>
      <c r="H301" s="216"/>
      <c r="I301" s="216"/>
      <c r="J301" s="217"/>
    </row>
    <row r="302" spans="1:10" s="189" customFormat="1" hidden="1">
      <c r="A302" s="228"/>
      <c r="B302" s="186"/>
      <c r="C302" s="190"/>
      <c r="D302" s="190"/>
      <c r="E302" s="229"/>
      <c r="F302" s="230"/>
      <c r="G302" s="216"/>
      <c r="H302" s="216"/>
      <c r="I302" s="216"/>
      <c r="J302" s="219"/>
    </row>
    <row r="303" spans="1:10" s="189" customFormat="1" hidden="1">
      <c r="A303" s="228"/>
      <c r="B303" s="186"/>
      <c r="C303" s="184"/>
      <c r="D303" s="190"/>
      <c r="E303" s="229"/>
      <c r="F303" s="230"/>
      <c r="G303" s="216"/>
      <c r="H303" s="216"/>
      <c r="I303" s="216"/>
      <c r="J303" s="226"/>
    </row>
    <row r="304" spans="1:10" s="189" customFormat="1" hidden="1">
      <c r="A304" s="228"/>
      <c r="B304" s="186"/>
      <c r="C304" s="184"/>
      <c r="D304" s="190"/>
      <c r="E304" s="230"/>
      <c r="F304" s="230"/>
      <c r="G304" s="216"/>
      <c r="H304" s="216"/>
      <c r="I304" s="216"/>
      <c r="J304" s="226"/>
    </row>
    <row r="305" spans="1:10" s="189" customFormat="1" hidden="1">
      <c r="A305" s="228"/>
      <c r="B305" s="186"/>
      <c r="C305" s="184"/>
      <c r="D305" s="190"/>
      <c r="E305" s="230"/>
      <c r="F305" s="230"/>
      <c r="G305" s="216"/>
      <c r="H305" s="216"/>
      <c r="I305" s="216"/>
      <c r="J305" s="220"/>
    </row>
    <row r="306" spans="1:10" s="189" customFormat="1" hidden="1">
      <c r="A306" s="228"/>
      <c r="B306" s="186"/>
      <c r="C306" s="184"/>
      <c r="D306" s="190"/>
      <c r="E306" s="229"/>
      <c r="F306" s="229"/>
      <c r="G306" s="216"/>
      <c r="H306" s="216"/>
      <c r="I306" s="216"/>
      <c r="J306" s="219"/>
    </row>
    <row r="307" spans="1:10" s="189" customFormat="1" hidden="1">
      <c r="A307" s="228"/>
      <c r="B307" s="186"/>
      <c r="C307" s="184"/>
      <c r="D307" s="190"/>
      <c r="E307" s="229"/>
      <c r="F307" s="229"/>
      <c r="G307" s="216"/>
      <c r="H307" s="216"/>
      <c r="I307" s="216"/>
      <c r="J307" s="219"/>
    </row>
    <row r="308" spans="1:10" s="178" customFormat="1" hidden="1">
      <c r="A308" s="228"/>
      <c r="B308" s="186"/>
      <c r="C308" s="190"/>
      <c r="D308" s="190"/>
      <c r="E308" s="229"/>
      <c r="F308" s="230"/>
      <c r="G308" s="216"/>
      <c r="H308" s="216"/>
      <c r="I308" s="216"/>
      <c r="J308" s="219"/>
    </row>
    <row r="309" spans="1:10" s="178" customFormat="1" hidden="1">
      <c r="A309" s="228"/>
      <c r="B309" s="186"/>
      <c r="C309" s="190"/>
      <c r="D309" s="190"/>
      <c r="E309" s="229"/>
      <c r="F309" s="230"/>
      <c r="G309" s="216"/>
      <c r="H309" s="216"/>
      <c r="I309" s="216"/>
      <c r="J309" s="219"/>
    </row>
    <row r="310" spans="1:10" s="178" customFormat="1" hidden="1">
      <c r="A310" s="228"/>
      <c r="B310" s="186"/>
      <c r="C310" s="190"/>
      <c r="D310" s="190"/>
      <c r="E310" s="229"/>
      <c r="F310" s="230"/>
      <c r="G310" s="216"/>
      <c r="H310" s="216"/>
      <c r="I310" s="216"/>
      <c r="J310" s="219"/>
    </row>
    <row r="311" spans="1:10" s="189" customFormat="1" hidden="1">
      <c r="A311" s="228"/>
      <c r="B311" s="186"/>
      <c r="C311" s="184"/>
      <c r="D311" s="190"/>
      <c r="E311" s="229"/>
      <c r="F311" s="230"/>
      <c r="G311" s="216"/>
      <c r="H311" s="216"/>
      <c r="I311" s="216"/>
      <c r="J311" s="226"/>
    </row>
    <row r="312" spans="1:10" s="189" customFormat="1" hidden="1">
      <c r="A312" s="228"/>
      <c r="B312" s="186"/>
      <c r="C312" s="184"/>
      <c r="D312" s="190"/>
      <c r="E312" s="229"/>
      <c r="F312" s="230"/>
      <c r="G312" s="216"/>
      <c r="H312" s="216"/>
      <c r="I312" s="216"/>
      <c r="J312" s="220"/>
    </row>
    <row r="313" spans="1:10" s="189" customFormat="1" hidden="1">
      <c r="A313" s="228"/>
      <c r="B313" s="186"/>
      <c r="C313" s="184"/>
      <c r="D313" s="190"/>
      <c r="E313" s="229"/>
      <c r="F313" s="230"/>
      <c r="G313" s="216"/>
      <c r="H313" s="216"/>
      <c r="I313" s="216"/>
      <c r="J313" s="220"/>
    </row>
    <row r="314" spans="1:10" s="178" customFormat="1" hidden="1">
      <c r="A314" s="228"/>
      <c r="B314" s="186"/>
      <c r="C314" s="184"/>
      <c r="D314" s="190"/>
      <c r="E314" s="229"/>
      <c r="F314" s="229"/>
      <c r="G314" s="216"/>
      <c r="H314" s="216"/>
      <c r="I314" s="216"/>
      <c r="J314" s="220"/>
    </row>
    <row r="315" spans="1:10" s="178" customFormat="1" hidden="1">
      <c r="A315" s="228"/>
      <c r="B315" s="186"/>
      <c r="C315" s="190"/>
      <c r="D315" s="190"/>
      <c r="E315" s="229"/>
      <c r="F315" s="229"/>
      <c r="G315" s="216"/>
      <c r="H315" s="216"/>
      <c r="I315" s="216"/>
      <c r="J315" s="220"/>
    </row>
    <row r="316" spans="1:10" s="178" customFormat="1" hidden="1">
      <c r="A316" s="228"/>
      <c r="B316" s="233"/>
      <c r="C316" s="190"/>
      <c r="D316" s="234"/>
      <c r="E316" s="229"/>
      <c r="F316" s="229"/>
      <c r="G316" s="216"/>
      <c r="H316" s="216"/>
      <c r="I316" s="216"/>
      <c r="J316" s="219"/>
    </row>
    <row r="317" spans="1:10" s="178" customFormat="1" hidden="1">
      <c r="A317" s="228"/>
      <c r="B317" s="233"/>
      <c r="C317" s="190"/>
      <c r="D317" s="234"/>
      <c r="E317" s="229"/>
      <c r="F317" s="229"/>
      <c r="G317" s="216"/>
      <c r="H317" s="216"/>
      <c r="I317" s="216"/>
      <c r="J317" s="219"/>
    </row>
    <row r="318" spans="1:10" s="189" customFormat="1" hidden="1">
      <c r="A318" s="228"/>
      <c r="B318" s="186"/>
      <c r="C318" s="190"/>
      <c r="D318" s="190"/>
      <c r="E318" s="229"/>
      <c r="F318" s="230"/>
      <c r="G318" s="216"/>
      <c r="H318" s="216"/>
      <c r="I318" s="216"/>
      <c r="J318" s="219"/>
    </row>
    <row r="319" spans="1:10" s="189" customFormat="1" hidden="1">
      <c r="A319" s="228"/>
      <c r="B319" s="186"/>
      <c r="C319" s="184"/>
      <c r="D319" s="190"/>
      <c r="E319" s="229"/>
      <c r="F319" s="230"/>
      <c r="G319" s="216"/>
      <c r="H319" s="216"/>
      <c r="I319" s="216"/>
      <c r="J319" s="220"/>
    </row>
    <row r="320" spans="1:10" s="178" customFormat="1" hidden="1">
      <c r="A320" s="228"/>
      <c r="B320" s="233"/>
      <c r="C320" s="190"/>
      <c r="D320" s="234"/>
      <c r="E320" s="229"/>
      <c r="F320" s="230"/>
      <c r="G320" s="216"/>
      <c r="H320" s="216"/>
      <c r="I320" s="216"/>
      <c r="J320" s="219"/>
    </row>
    <row r="321" spans="1:10" s="178" customFormat="1" hidden="1">
      <c r="A321" s="228"/>
      <c r="B321" s="233"/>
      <c r="C321" s="190"/>
      <c r="D321" s="234"/>
      <c r="E321" s="229"/>
      <c r="F321" s="230"/>
      <c r="G321" s="216"/>
      <c r="H321" s="216"/>
      <c r="I321" s="216"/>
      <c r="J321" s="226"/>
    </row>
    <row r="322" spans="1:10" s="178" customFormat="1" hidden="1">
      <c r="A322" s="228"/>
      <c r="B322" s="186"/>
      <c r="C322" s="184"/>
      <c r="D322" s="190"/>
      <c r="E322" s="230"/>
      <c r="F322" s="230"/>
      <c r="G322" s="216"/>
      <c r="H322" s="216"/>
      <c r="I322" s="216"/>
      <c r="J322" s="220"/>
    </row>
    <row r="323" spans="1:10" s="178" customFormat="1" hidden="1">
      <c r="A323" s="228"/>
      <c r="B323" s="233"/>
      <c r="C323" s="190"/>
      <c r="D323" s="234"/>
      <c r="E323" s="229"/>
      <c r="F323" s="230"/>
      <c r="G323" s="216"/>
      <c r="H323" s="216"/>
      <c r="I323" s="216"/>
      <c r="J323" s="220"/>
    </row>
    <row r="324" spans="1:10" s="178" customFormat="1" hidden="1">
      <c r="A324" s="228"/>
      <c r="B324" s="186"/>
      <c r="C324" s="184"/>
      <c r="D324" s="190"/>
      <c r="E324" s="230"/>
      <c r="F324" s="230"/>
      <c r="G324" s="216"/>
      <c r="H324" s="216"/>
      <c r="I324" s="216"/>
      <c r="J324" s="220"/>
    </row>
    <row r="325" spans="1:10" hidden="1">
      <c r="A325" s="228"/>
      <c r="B325" s="233"/>
      <c r="C325" s="190"/>
      <c r="D325" s="234"/>
      <c r="E325" s="229"/>
      <c r="F325" s="229"/>
      <c r="G325" s="216"/>
      <c r="H325" s="216"/>
      <c r="I325" s="216"/>
      <c r="J325" s="219"/>
    </row>
    <row r="326" spans="1:10" hidden="1">
      <c r="A326" s="228"/>
      <c r="B326" s="233"/>
      <c r="C326" s="190"/>
      <c r="D326" s="234"/>
      <c r="E326" s="229"/>
      <c r="F326" s="229"/>
      <c r="G326" s="216"/>
      <c r="H326" s="216"/>
      <c r="I326" s="216"/>
      <c r="J326" s="219"/>
    </row>
    <row r="327" spans="1:10" hidden="1">
      <c r="A327" s="228"/>
      <c r="B327" s="186"/>
      <c r="C327" s="190"/>
      <c r="D327" s="190"/>
      <c r="E327" s="229"/>
      <c r="F327" s="230"/>
      <c r="G327" s="216"/>
      <c r="H327" s="216"/>
      <c r="I327" s="216"/>
      <c r="J327" s="219"/>
    </row>
    <row r="328" spans="1:10" hidden="1">
      <c r="A328" s="228"/>
      <c r="B328" s="186"/>
      <c r="C328" s="184"/>
      <c r="D328" s="190"/>
      <c r="E328" s="229"/>
      <c r="F328" s="230"/>
      <c r="G328" s="216"/>
      <c r="H328" s="216"/>
      <c r="I328" s="216"/>
      <c r="J328" s="226"/>
    </row>
    <row r="329" spans="1:10" hidden="1">
      <c r="A329" s="228"/>
      <c r="B329" s="233"/>
      <c r="C329" s="190"/>
      <c r="D329" s="234"/>
      <c r="E329" s="229"/>
      <c r="F329" s="230"/>
      <c r="G329" s="216"/>
      <c r="H329" s="216"/>
      <c r="I329" s="216"/>
      <c r="J329" s="219"/>
    </row>
    <row r="330" spans="1:10" hidden="1">
      <c r="A330" s="228"/>
      <c r="B330" s="233"/>
      <c r="C330" s="190"/>
      <c r="D330" s="234"/>
      <c r="E330" s="229"/>
      <c r="F330" s="230"/>
      <c r="G330" s="216"/>
      <c r="H330" s="216"/>
      <c r="I330" s="216"/>
      <c r="J330" s="220"/>
    </row>
    <row r="331" spans="1:10" hidden="1">
      <c r="A331" s="228"/>
      <c r="B331" s="186"/>
      <c r="C331" s="184"/>
      <c r="D331" s="190"/>
      <c r="E331" s="230"/>
      <c r="F331" s="230"/>
      <c r="G331" s="216"/>
      <c r="H331" s="216"/>
      <c r="I331" s="216"/>
      <c r="J331" s="226"/>
    </row>
    <row r="332" spans="1:10" hidden="1">
      <c r="A332" s="228"/>
      <c r="B332" s="233"/>
      <c r="C332" s="190"/>
      <c r="D332" s="234"/>
      <c r="E332" s="229"/>
      <c r="F332" s="230"/>
      <c r="G332" s="216"/>
      <c r="H332" s="216"/>
      <c r="I332" s="216"/>
      <c r="J332" s="220"/>
    </row>
    <row r="333" spans="1:10" hidden="1">
      <c r="A333" s="228"/>
      <c r="B333" s="186"/>
      <c r="C333" s="184"/>
      <c r="D333" s="190"/>
      <c r="E333" s="230"/>
      <c r="F333" s="230"/>
      <c r="G333" s="216"/>
      <c r="H333" s="216"/>
      <c r="I333" s="216"/>
      <c r="J333" s="226"/>
    </row>
    <row r="334" spans="1:10" hidden="1">
      <c r="A334" s="228"/>
      <c r="B334" s="233"/>
      <c r="C334" s="190"/>
      <c r="D334" s="234"/>
      <c r="E334" s="229"/>
      <c r="F334" s="229"/>
      <c r="G334" s="216"/>
      <c r="H334" s="216"/>
      <c r="I334" s="216"/>
      <c r="J334" s="219"/>
    </row>
    <row r="335" spans="1:10" hidden="1">
      <c r="A335" s="228"/>
      <c r="B335" s="233"/>
      <c r="C335" s="190"/>
      <c r="D335" s="234"/>
      <c r="E335" s="229"/>
      <c r="F335" s="229"/>
      <c r="G335" s="216"/>
      <c r="H335" s="216"/>
      <c r="I335" s="216"/>
      <c r="J335" s="219"/>
    </row>
    <row r="336" spans="1:10" hidden="1">
      <c r="A336" s="228"/>
      <c r="B336" s="186"/>
      <c r="C336" s="190"/>
      <c r="D336" s="190"/>
      <c r="E336" s="229"/>
      <c r="F336" s="230"/>
      <c r="G336" s="216"/>
      <c r="H336" s="216"/>
      <c r="I336" s="216"/>
      <c r="J336" s="219"/>
    </row>
    <row r="337" spans="1:10" hidden="1">
      <c r="A337" s="228"/>
      <c r="B337" s="186"/>
      <c r="C337" s="184"/>
      <c r="D337" s="190"/>
      <c r="E337" s="229"/>
      <c r="F337" s="230"/>
      <c r="G337" s="216"/>
      <c r="H337" s="216"/>
      <c r="I337" s="216"/>
      <c r="J337" s="220"/>
    </row>
    <row r="338" spans="1:10" hidden="1">
      <c r="A338" s="228"/>
      <c r="B338" s="233"/>
      <c r="C338" s="190"/>
      <c r="D338" s="234"/>
      <c r="E338" s="229"/>
      <c r="F338" s="230"/>
      <c r="G338" s="216"/>
      <c r="H338" s="216"/>
      <c r="I338" s="216"/>
      <c r="J338" s="219"/>
    </row>
    <row r="339" spans="1:10" hidden="1">
      <c r="A339" s="228"/>
      <c r="B339" s="233"/>
      <c r="C339" s="190"/>
      <c r="D339" s="234"/>
      <c r="E339" s="229"/>
      <c r="F339" s="230"/>
      <c r="G339" s="216"/>
      <c r="H339" s="216"/>
      <c r="I339" s="216"/>
      <c r="J339" s="220"/>
    </row>
    <row r="340" spans="1:10" hidden="1">
      <c r="A340" s="228"/>
      <c r="B340" s="186"/>
      <c r="C340" s="184"/>
      <c r="D340" s="190"/>
      <c r="E340" s="230"/>
      <c r="F340" s="230"/>
      <c r="G340" s="216"/>
      <c r="H340" s="216"/>
      <c r="I340" s="216"/>
      <c r="J340" s="220"/>
    </row>
    <row r="341" spans="1:10" hidden="1">
      <c r="A341" s="228"/>
      <c r="B341" s="233"/>
      <c r="C341" s="190"/>
      <c r="D341" s="234"/>
      <c r="E341" s="229"/>
      <c r="F341" s="230"/>
      <c r="G341" s="216"/>
      <c r="H341" s="216"/>
      <c r="I341" s="216"/>
      <c r="J341" s="220"/>
    </row>
    <row r="342" spans="1:10" hidden="1">
      <c r="A342" s="228"/>
      <c r="B342" s="186"/>
      <c r="C342" s="184"/>
      <c r="D342" s="190"/>
      <c r="E342" s="230"/>
      <c r="F342" s="230"/>
      <c r="G342" s="216"/>
      <c r="H342" s="216"/>
      <c r="I342" s="216"/>
      <c r="J342" s="220"/>
    </row>
    <row r="343" spans="1:10" hidden="1">
      <c r="A343" s="228"/>
      <c r="B343" s="233"/>
      <c r="C343" s="190"/>
      <c r="D343" s="234"/>
      <c r="E343" s="229"/>
      <c r="F343" s="229"/>
      <c r="G343" s="216"/>
      <c r="H343" s="216"/>
      <c r="I343" s="216"/>
      <c r="J343" s="219"/>
    </row>
    <row r="344" spans="1:10" hidden="1">
      <c r="A344" s="228"/>
      <c r="B344" s="233"/>
      <c r="C344" s="190"/>
      <c r="D344" s="234"/>
      <c r="E344" s="229"/>
      <c r="F344" s="229"/>
      <c r="G344" s="216"/>
      <c r="H344" s="216"/>
      <c r="I344" s="216"/>
      <c r="J344" s="219"/>
    </row>
    <row r="345" spans="1:10" hidden="1">
      <c r="A345" s="228"/>
      <c r="B345" s="186"/>
      <c r="C345" s="190"/>
      <c r="D345" s="190"/>
      <c r="E345" s="229"/>
      <c r="F345" s="230"/>
      <c r="G345" s="216"/>
      <c r="H345" s="216"/>
      <c r="I345" s="216"/>
      <c r="J345" s="219"/>
    </row>
    <row r="346" spans="1:10" hidden="1">
      <c r="A346" s="228"/>
      <c r="B346" s="186"/>
      <c r="C346" s="184"/>
      <c r="D346" s="190"/>
      <c r="E346" s="229"/>
      <c r="F346" s="230"/>
      <c r="G346" s="216"/>
      <c r="H346" s="216"/>
      <c r="I346" s="216"/>
      <c r="J346" s="220"/>
    </row>
    <row r="347" spans="1:10" hidden="1">
      <c r="A347" s="228"/>
      <c r="B347" s="233"/>
      <c r="C347" s="190"/>
      <c r="D347" s="234"/>
      <c r="E347" s="229"/>
      <c r="F347" s="230"/>
      <c r="G347" s="216"/>
      <c r="H347" s="216"/>
      <c r="I347" s="216"/>
      <c r="J347" s="219"/>
    </row>
    <row r="348" spans="1:10" hidden="1">
      <c r="A348" s="228"/>
      <c r="B348" s="233"/>
      <c r="C348" s="190"/>
      <c r="D348" s="234"/>
      <c r="E348" s="229"/>
      <c r="F348" s="230"/>
      <c r="G348" s="216"/>
      <c r="H348" s="216"/>
      <c r="I348" s="216"/>
      <c r="J348" s="220"/>
    </row>
    <row r="349" spans="1:10" hidden="1">
      <c r="A349" s="228"/>
      <c r="B349" s="186"/>
      <c r="C349" s="184"/>
      <c r="D349" s="190"/>
      <c r="E349" s="230"/>
      <c r="F349" s="230"/>
      <c r="G349" s="216"/>
      <c r="H349" s="216"/>
      <c r="I349" s="216"/>
      <c r="J349" s="220"/>
    </row>
    <row r="350" spans="1:10" hidden="1">
      <c r="A350" s="228"/>
      <c r="B350" s="233"/>
      <c r="C350" s="190"/>
      <c r="D350" s="234"/>
      <c r="E350" s="229"/>
      <c r="F350" s="230"/>
      <c r="G350" s="216"/>
      <c r="H350" s="216"/>
      <c r="I350" s="216"/>
      <c r="J350" s="220"/>
    </row>
    <row r="351" spans="1:10" hidden="1">
      <c r="A351" s="228"/>
      <c r="B351" s="186"/>
      <c r="C351" s="184"/>
      <c r="D351" s="190"/>
      <c r="E351" s="230"/>
      <c r="F351" s="230"/>
      <c r="G351" s="216"/>
      <c r="H351" s="216"/>
      <c r="I351" s="216"/>
      <c r="J351" s="220"/>
    </row>
    <row r="352" spans="1:10" hidden="1">
      <c r="A352" s="228"/>
      <c r="B352" s="233"/>
      <c r="C352" s="190"/>
      <c r="D352" s="234"/>
      <c r="E352" s="229"/>
      <c r="F352" s="229"/>
      <c r="G352" s="216"/>
      <c r="H352" s="216"/>
      <c r="I352" s="216"/>
      <c r="J352" s="219"/>
    </row>
    <row r="353" spans="1:10" hidden="1">
      <c r="A353" s="228"/>
      <c r="B353" s="233"/>
      <c r="C353" s="190"/>
      <c r="D353" s="234"/>
      <c r="E353" s="229"/>
      <c r="F353" s="229"/>
      <c r="G353" s="216"/>
      <c r="H353" s="216"/>
      <c r="I353" s="216"/>
      <c r="J353" s="219"/>
    </row>
    <row r="354" spans="1:10" hidden="1">
      <c r="A354" s="228"/>
      <c r="B354" s="186"/>
      <c r="C354" s="190"/>
      <c r="D354" s="190"/>
      <c r="E354" s="229"/>
      <c r="F354" s="230"/>
      <c r="G354" s="216"/>
      <c r="H354" s="216"/>
      <c r="I354" s="216"/>
      <c r="J354" s="219"/>
    </row>
    <row r="355" spans="1:10" hidden="1">
      <c r="A355" s="228"/>
      <c r="B355" s="186"/>
      <c r="C355" s="184"/>
      <c r="D355" s="190"/>
      <c r="E355" s="229"/>
      <c r="F355" s="230"/>
      <c r="G355" s="216"/>
      <c r="H355" s="216"/>
      <c r="I355" s="216"/>
      <c r="J355" s="220"/>
    </row>
    <row r="356" spans="1:10" hidden="1">
      <c r="A356" s="228"/>
      <c r="B356" s="233"/>
      <c r="C356" s="190"/>
      <c r="D356" s="234"/>
      <c r="E356" s="229"/>
      <c r="F356" s="230"/>
      <c r="G356" s="216"/>
      <c r="H356" s="216"/>
      <c r="I356" s="216"/>
      <c r="J356" s="219"/>
    </row>
    <row r="357" spans="1:10" hidden="1">
      <c r="A357" s="228"/>
      <c r="B357" s="233"/>
      <c r="C357" s="190"/>
      <c r="D357" s="234"/>
      <c r="E357" s="229"/>
      <c r="F357" s="230"/>
      <c r="G357" s="216"/>
      <c r="H357" s="216"/>
      <c r="I357" s="216"/>
      <c r="J357" s="220"/>
    </row>
    <row r="358" spans="1:10" hidden="1">
      <c r="A358" s="228"/>
      <c r="B358" s="186"/>
      <c r="C358" s="184"/>
      <c r="D358" s="190"/>
      <c r="E358" s="230"/>
      <c r="F358" s="230"/>
      <c r="G358" s="216"/>
      <c r="H358" s="216"/>
      <c r="I358" s="216"/>
      <c r="J358" s="220"/>
    </row>
    <row r="359" spans="1:10" hidden="1">
      <c r="A359" s="228"/>
      <c r="B359" s="233"/>
      <c r="C359" s="190"/>
      <c r="D359" s="234"/>
      <c r="E359" s="229"/>
      <c r="F359" s="230"/>
      <c r="G359" s="216"/>
      <c r="H359" s="216"/>
      <c r="I359" s="216"/>
      <c r="J359" s="220"/>
    </row>
    <row r="360" spans="1:10" hidden="1">
      <c r="A360" s="228"/>
      <c r="B360" s="186"/>
      <c r="C360" s="184"/>
      <c r="D360" s="190"/>
      <c r="E360" s="230"/>
      <c r="F360" s="230"/>
      <c r="G360" s="216"/>
      <c r="H360" s="216"/>
      <c r="I360" s="216"/>
      <c r="J360" s="220"/>
    </row>
    <row r="361" spans="1:10" hidden="1">
      <c r="A361" s="228"/>
      <c r="B361" s="233"/>
      <c r="C361" s="190"/>
      <c r="D361" s="234"/>
      <c r="E361" s="229"/>
      <c r="F361" s="229"/>
      <c r="G361" s="216"/>
      <c r="H361" s="216"/>
      <c r="I361" s="216"/>
      <c r="J361" s="219"/>
    </row>
    <row r="362" spans="1:10" hidden="1">
      <c r="A362" s="228"/>
      <c r="B362" s="233"/>
      <c r="C362" s="190"/>
      <c r="D362" s="234"/>
      <c r="E362" s="229"/>
      <c r="F362" s="229"/>
      <c r="G362" s="216"/>
      <c r="H362" s="216"/>
      <c r="I362" s="216"/>
      <c r="J362" s="219"/>
    </row>
    <row r="363" spans="1:10" hidden="1">
      <c r="A363" s="228"/>
      <c r="B363" s="186"/>
      <c r="C363" s="190"/>
      <c r="D363" s="190"/>
      <c r="E363" s="229"/>
      <c r="F363" s="230"/>
      <c r="G363" s="216"/>
      <c r="H363" s="216"/>
      <c r="I363" s="216"/>
      <c r="J363" s="219"/>
    </row>
    <row r="364" spans="1:10" hidden="1">
      <c r="A364" s="228"/>
      <c r="B364" s="186"/>
      <c r="C364" s="184"/>
      <c r="D364" s="190"/>
      <c r="E364" s="229"/>
      <c r="F364" s="230"/>
      <c r="G364" s="216"/>
      <c r="H364" s="216"/>
      <c r="I364" s="216"/>
      <c r="J364" s="220"/>
    </row>
    <row r="365" spans="1:10" hidden="1">
      <c r="A365" s="228"/>
      <c r="B365" s="233"/>
      <c r="C365" s="190"/>
      <c r="D365" s="234"/>
      <c r="E365" s="229"/>
      <c r="F365" s="230"/>
      <c r="G365" s="216"/>
      <c r="H365" s="216"/>
      <c r="I365" s="216"/>
      <c r="J365" s="219"/>
    </row>
    <row r="366" spans="1:10" hidden="1">
      <c r="A366" s="228"/>
      <c r="B366" s="233"/>
      <c r="C366" s="190"/>
      <c r="D366" s="234"/>
      <c r="E366" s="229"/>
      <c r="F366" s="230"/>
      <c r="G366" s="216"/>
      <c r="H366" s="216"/>
      <c r="I366" s="216"/>
      <c r="J366" s="220"/>
    </row>
    <row r="367" spans="1:10" hidden="1">
      <c r="A367" s="228"/>
      <c r="B367" s="186"/>
      <c r="C367" s="184"/>
      <c r="D367" s="190"/>
      <c r="E367" s="230"/>
      <c r="F367" s="230"/>
      <c r="G367" s="216"/>
      <c r="H367" s="216"/>
      <c r="I367" s="216"/>
      <c r="J367" s="220"/>
    </row>
    <row r="368" spans="1:10" hidden="1">
      <c r="A368" s="228"/>
      <c r="B368" s="233"/>
      <c r="C368" s="190"/>
      <c r="D368" s="234"/>
      <c r="E368" s="229"/>
      <c r="F368" s="230"/>
      <c r="G368" s="216"/>
      <c r="H368" s="216"/>
      <c r="I368" s="216"/>
      <c r="J368" s="220"/>
    </row>
    <row r="369" spans="1:10" hidden="1">
      <c r="A369" s="228"/>
      <c r="B369" s="186"/>
      <c r="C369" s="184"/>
      <c r="D369" s="190"/>
      <c r="E369" s="230"/>
      <c r="F369" s="230"/>
      <c r="G369" s="216"/>
      <c r="H369" s="216"/>
      <c r="I369" s="216"/>
      <c r="J369" s="220"/>
    </row>
    <row r="370" spans="1:10" hidden="1">
      <c r="A370" s="228"/>
      <c r="B370" s="233"/>
      <c r="C370" s="190"/>
      <c r="D370" s="234"/>
      <c r="E370" s="229"/>
      <c r="F370" s="229"/>
      <c r="G370" s="216"/>
      <c r="H370" s="216"/>
      <c r="I370" s="216"/>
      <c r="J370" s="219"/>
    </row>
    <row r="371" spans="1:10" hidden="1">
      <c r="A371" s="228"/>
      <c r="B371" s="233"/>
      <c r="C371" s="190"/>
      <c r="D371" s="234"/>
      <c r="E371" s="229"/>
      <c r="F371" s="229"/>
      <c r="G371" s="216"/>
      <c r="H371" s="216"/>
      <c r="I371" s="216"/>
      <c r="J371" s="219"/>
    </row>
    <row r="372" spans="1:10" hidden="1">
      <c r="A372" s="228"/>
      <c r="B372" s="186"/>
      <c r="C372" s="190"/>
      <c r="D372" s="190"/>
      <c r="E372" s="229"/>
      <c r="F372" s="230"/>
      <c r="G372" s="216"/>
      <c r="H372" s="216"/>
      <c r="I372" s="216"/>
      <c r="J372" s="219"/>
    </row>
    <row r="373" spans="1:10" hidden="1">
      <c r="A373" s="228"/>
      <c r="B373" s="186"/>
      <c r="C373" s="184"/>
      <c r="D373" s="190"/>
      <c r="E373" s="229"/>
      <c r="F373" s="230"/>
      <c r="G373" s="216"/>
      <c r="H373" s="216"/>
      <c r="I373" s="216"/>
      <c r="J373" s="226"/>
    </row>
    <row r="374" spans="1:10" hidden="1">
      <c r="A374" s="228"/>
      <c r="B374" s="233"/>
      <c r="C374" s="190"/>
      <c r="D374" s="234"/>
      <c r="E374" s="229"/>
      <c r="F374" s="230"/>
      <c r="G374" s="216"/>
      <c r="H374" s="216"/>
      <c r="I374" s="216"/>
      <c r="J374" s="219"/>
    </row>
    <row r="375" spans="1:10" hidden="1">
      <c r="A375" s="228"/>
      <c r="B375" s="233"/>
      <c r="C375" s="190"/>
      <c r="D375" s="234"/>
      <c r="E375" s="229"/>
      <c r="F375" s="230"/>
      <c r="G375" s="216"/>
      <c r="H375" s="216"/>
      <c r="I375" s="216"/>
      <c r="J375" s="219"/>
    </row>
    <row r="376" spans="1:10" hidden="1">
      <c r="A376" s="228"/>
      <c r="B376" s="233"/>
      <c r="C376" s="190"/>
      <c r="D376" s="234"/>
      <c r="E376" s="229"/>
      <c r="F376" s="230"/>
      <c r="G376" s="216"/>
      <c r="H376" s="216"/>
      <c r="I376" s="216"/>
      <c r="J376" s="219"/>
    </row>
    <row r="377" spans="1:10" hidden="1">
      <c r="A377" s="228"/>
      <c r="B377" s="233"/>
      <c r="C377" s="190"/>
      <c r="D377" s="234"/>
      <c r="E377" s="229"/>
      <c r="F377" s="230"/>
      <c r="G377" s="216"/>
      <c r="H377" s="216"/>
      <c r="I377" s="216"/>
      <c r="J377" s="226"/>
    </row>
    <row r="378" spans="1:10" hidden="1">
      <c r="A378" s="228"/>
      <c r="B378" s="186"/>
      <c r="C378" s="184"/>
      <c r="D378" s="190"/>
      <c r="E378" s="230"/>
      <c r="F378" s="230"/>
      <c r="G378" s="216"/>
      <c r="H378" s="216"/>
      <c r="I378" s="216"/>
      <c r="J378" s="226"/>
    </row>
    <row r="379" spans="1:10" hidden="1">
      <c r="A379" s="228"/>
      <c r="B379" s="233"/>
      <c r="C379" s="190"/>
      <c r="D379" s="234"/>
      <c r="E379" s="229"/>
      <c r="F379" s="230"/>
      <c r="G379" s="216"/>
      <c r="H379" s="216"/>
      <c r="I379" s="216"/>
      <c r="J379" s="226"/>
    </row>
    <row r="380" spans="1:10" hidden="1">
      <c r="A380" s="228"/>
      <c r="B380" s="186"/>
      <c r="C380" s="184"/>
      <c r="D380" s="190"/>
      <c r="E380" s="230"/>
      <c r="F380" s="230"/>
      <c r="G380" s="216"/>
      <c r="H380" s="216"/>
      <c r="I380" s="216"/>
      <c r="J380" s="226"/>
    </row>
    <row r="381" spans="1:10" hidden="1">
      <c r="A381" s="228"/>
      <c r="B381" s="233"/>
      <c r="C381" s="190"/>
      <c r="D381" s="234"/>
      <c r="E381" s="229"/>
      <c r="F381" s="229"/>
      <c r="G381" s="216"/>
      <c r="H381" s="216"/>
      <c r="I381" s="216"/>
      <c r="J381" s="219"/>
    </row>
    <row r="382" spans="1:10" hidden="1">
      <c r="A382" s="228"/>
      <c r="B382" s="233"/>
      <c r="C382" s="190"/>
      <c r="D382" s="234"/>
      <c r="E382" s="229"/>
      <c r="F382" s="229"/>
      <c r="G382" s="216"/>
      <c r="H382" s="216"/>
      <c r="I382" s="216"/>
      <c r="J382" s="219"/>
    </row>
    <row r="383" spans="1:10" hidden="1">
      <c r="A383" s="228"/>
      <c r="B383" s="186"/>
      <c r="C383" s="190"/>
      <c r="D383" s="190"/>
      <c r="E383" s="229"/>
      <c r="F383" s="230"/>
      <c r="G383" s="216"/>
      <c r="H383" s="216"/>
      <c r="I383" s="216"/>
      <c r="J383" s="219"/>
    </row>
    <row r="384" spans="1:10" hidden="1">
      <c r="A384" s="228"/>
      <c r="B384" s="186"/>
      <c r="C384" s="184"/>
      <c r="D384" s="190"/>
      <c r="E384" s="229"/>
      <c r="F384" s="230"/>
      <c r="G384" s="216"/>
      <c r="H384" s="216"/>
      <c r="I384" s="216"/>
      <c r="J384" s="220"/>
    </row>
    <row r="385" spans="1:10" hidden="1">
      <c r="A385" s="228"/>
      <c r="B385" s="233"/>
      <c r="C385" s="190"/>
      <c r="D385" s="234"/>
      <c r="E385" s="229"/>
      <c r="F385" s="230"/>
      <c r="G385" s="216"/>
      <c r="H385" s="216"/>
      <c r="I385" s="216"/>
      <c r="J385" s="219"/>
    </row>
    <row r="386" spans="1:10" hidden="1">
      <c r="A386" s="228"/>
      <c r="B386" s="233"/>
      <c r="C386" s="190"/>
      <c r="D386" s="234"/>
      <c r="E386" s="229"/>
      <c r="F386" s="230"/>
      <c r="G386" s="216"/>
      <c r="H386" s="216"/>
      <c r="I386" s="216"/>
      <c r="J386" s="220"/>
    </row>
    <row r="387" spans="1:10" hidden="1">
      <c r="A387" s="228"/>
      <c r="B387" s="186"/>
      <c r="C387" s="184"/>
      <c r="D387" s="190"/>
      <c r="E387" s="230"/>
      <c r="F387" s="230"/>
      <c r="G387" s="216"/>
      <c r="H387" s="216"/>
      <c r="I387" s="216"/>
      <c r="J387" s="220"/>
    </row>
    <row r="388" spans="1:10" hidden="1">
      <c r="A388" s="228"/>
      <c r="B388" s="233"/>
      <c r="C388" s="190"/>
      <c r="D388" s="234"/>
      <c r="E388" s="229"/>
      <c r="F388" s="230"/>
      <c r="G388" s="216"/>
      <c r="H388" s="216"/>
      <c r="I388" s="216"/>
      <c r="J388" s="220"/>
    </row>
    <row r="389" spans="1:10" hidden="1">
      <c r="A389" s="228"/>
      <c r="B389" s="186"/>
      <c r="C389" s="184"/>
      <c r="D389" s="190"/>
      <c r="E389" s="230"/>
      <c r="F389" s="230"/>
      <c r="G389" s="216"/>
      <c r="H389" s="216"/>
      <c r="I389" s="216"/>
      <c r="J389" s="220"/>
    </row>
    <row r="390" spans="1:10" hidden="1">
      <c r="A390" s="228"/>
      <c r="B390" s="233"/>
      <c r="C390" s="190"/>
      <c r="D390" s="234"/>
      <c r="E390" s="229"/>
      <c r="F390" s="229"/>
      <c r="G390" s="216"/>
      <c r="H390" s="216"/>
      <c r="I390" s="216"/>
      <c r="J390" s="219"/>
    </row>
    <row r="391" spans="1:10" hidden="1">
      <c r="A391" s="228"/>
      <c r="B391" s="233"/>
      <c r="C391" s="190"/>
      <c r="D391" s="234"/>
      <c r="E391" s="229"/>
      <c r="F391" s="229"/>
      <c r="G391" s="216"/>
      <c r="H391" s="216"/>
      <c r="I391" s="216"/>
      <c r="J391" s="219"/>
    </row>
    <row r="392" spans="1:10" hidden="1">
      <c r="A392" s="228"/>
      <c r="B392" s="186"/>
      <c r="C392" s="190"/>
      <c r="D392" s="190"/>
      <c r="E392" s="229"/>
      <c r="F392" s="230"/>
      <c r="G392" s="216"/>
      <c r="H392" s="216"/>
      <c r="I392" s="216"/>
      <c r="J392" s="219"/>
    </row>
    <row r="393" spans="1:10" hidden="1">
      <c r="A393" s="228"/>
      <c r="B393" s="186"/>
      <c r="C393" s="184"/>
      <c r="D393" s="190"/>
      <c r="E393" s="229"/>
      <c r="F393" s="230"/>
      <c r="G393" s="216"/>
      <c r="H393" s="216"/>
      <c r="I393" s="216"/>
      <c r="J393" s="220"/>
    </row>
    <row r="394" spans="1:10" hidden="1">
      <c r="A394" s="228"/>
      <c r="B394" s="233"/>
      <c r="C394" s="190"/>
      <c r="D394" s="234"/>
      <c r="E394" s="229"/>
      <c r="F394" s="230"/>
      <c r="G394" s="216"/>
      <c r="H394" s="216"/>
      <c r="I394" s="216"/>
      <c r="J394" s="219"/>
    </row>
    <row r="395" spans="1:10" hidden="1">
      <c r="A395" s="228"/>
      <c r="B395" s="233"/>
      <c r="C395" s="190"/>
      <c r="D395" s="234"/>
      <c r="E395" s="229"/>
      <c r="F395" s="230"/>
      <c r="G395" s="216"/>
      <c r="H395" s="216"/>
      <c r="I395" s="216"/>
      <c r="J395" s="220"/>
    </row>
    <row r="396" spans="1:10" hidden="1">
      <c r="A396" s="228"/>
      <c r="B396" s="186"/>
      <c r="C396" s="184"/>
      <c r="D396" s="190"/>
      <c r="E396" s="230"/>
      <c r="F396" s="230"/>
      <c r="G396" s="216"/>
      <c r="H396" s="216"/>
      <c r="I396" s="216"/>
      <c r="J396" s="220"/>
    </row>
    <row r="397" spans="1:10" hidden="1">
      <c r="A397" s="228"/>
      <c r="B397" s="233"/>
      <c r="C397" s="190"/>
      <c r="D397" s="234"/>
      <c r="E397" s="229"/>
      <c r="F397" s="230"/>
      <c r="G397" s="216"/>
      <c r="H397" s="216"/>
      <c r="I397" s="216"/>
      <c r="J397" s="220"/>
    </row>
    <row r="398" spans="1:10" hidden="1">
      <c r="A398" s="228"/>
      <c r="B398" s="186"/>
      <c r="C398" s="184"/>
      <c r="D398" s="190"/>
      <c r="E398" s="230"/>
      <c r="F398" s="230"/>
      <c r="G398" s="216"/>
      <c r="H398" s="216"/>
      <c r="I398" s="216"/>
      <c r="J398" s="226"/>
    </row>
    <row r="399" spans="1:10" hidden="1">
      <c r="A399" s="228"/>
      <c r="B399" s="186"/>
      <c r="C399" s="190"/>
      <c r="D399" s="190"/>
      <c r="E399" s="229"/>
      <c r="F399" s="230"/>
      <c r="G399" s="216"/>
      <c r="H399" s="216"/>
      <c r="I399" s="216"/>
      <c r="J399" s="219"/>
    </row>
    <row r="400" spans="1:10" hidden="1">
      <c r="A400" s="228"/>
      <c r="B400" s="186"/>
      <c r="C400" s="184"/>
      <c r="D400" s="190"/>
      <c r="E400" s="229"/>
      <c r="F400" s="230"/>
      <c r="G400" s="216"/>
      <c r="H400" s="216"/>
      <c r="I400" s="216"/>
      <c r="J400" s="226"/>
    </row>
    <row r="401" spans="1:10" hidden="1">
      <c r="A401" s="228"/>
      <c r="B401" s="233"/>
      <c r="C401" s="190"/>
      <c r="D401" s="234"/>
      <c r="E401" s="229"/>
      <c r="F401" s="230"/>
      <c r="G401" s="216"/>
      <c r="H401" s="216"/>
      <c r="I401" s="216"/>
      <c r="J401" s="219"/>
    </row>
    <row r="402" spans="1:10" hidden="1">
      <c r="A402" s="228"/>
      <c r="B402" s="233"/>
      <c r="C402" s="190"/>
      <c r="D402" s="234"/>
      <c r="E402" s="229"/>
      <c r="F402" s="230"/>
      <c r="G402" s="216"/>
      <c r="H402" s="216"/>
      <c r="I402" s="216"/>
      <c r="J402" s="226"/>
    </row>
    <row r="403" spans="1:10" hidden="1">
      <c r="A403" s="228"/>
      <c r="B403" s="186"/>
      <c r="C403" s="184"/>
      <c r="D403" s="190"/>
      <c r="E403" s="230"/>
      <c r="F403" s="230"/>
      <c r="G403" s="216"/>
      <c r="H403" s="216"/>
      <c r="I403" s="216"/>
      <c r="J403" s="220"/>
    </row>
    <row r="404" spans="1:10" hidden="1">
      <c r="A404" s="228"/>
      <c r="B404" s="233"/>
      <c r="C404" s="190"/>
      <c r="D404" s="234"/>
      <c r="E404" s="229"/>
      <c r="F404" s="230"/>
      <c r="G404" s="216"/>
      <c r="H404" s="216"/>
      <c r="I404" s="216"/>
      <c r="J404" s="220"/>
    </row>
    <row r="405" spans="1:10" hidden="1">
      <c r="A405" s="228"/>
      <c r="B405" s="186"/>
      <c r="C405" s="184"/>
      <c r="D405" s="190"/>
      <c r="E405" s="230"/>
      <c r="F405" s="230"/>
      <c r="G405" s="216"/>
      <c r="H405" s="216"/>
      <c r="I405" s="216"/>
      <c r="J405" s="226"/>
    </row>
    <row r="406" spans="1:10" hidden="1">
      <c r="A406" s="228"/>
      <c r="B406" s="233"/>
      <c r="C406" s="190"/>
      <c r="D406" s="234"/>
      <c r="E406" s="229"/>
      <c r="F406" s="229"/>
      <c r="G406" s="216"/>
      <c r="H406" s="216"/>
      <c r="I406" s="216"/>
      <c r="J406" s="219"/>
    </row>
    <row r="407" spans="1:10" hidden="1">
      <c r="A407" s="228"/>
      <c r="B407" s="233"/>
      <c r="C407" s="190"/>
      <c r="D407" s="234"/>
      <c r="E407" s="229"/>
      <c r="F407" s="229"/>
      <c r="G407" s="216"/>
      <c r="H407" s="216"/>
      <c r="I407" s="216"/>
      <c r="J407" s="219"/>
    </row>
    <row r="408" spans="1:10" hidden="1">
      <c r="A408" s="228"/>
      <c r="B408" s="186"/>
      <c r="C408" s="190"/>
      <c r="D408" s="190"/>
      <c r="E408" s="229"/>
      <c r="F408" s="230"/>
      <c r="G408" s="216"/>
      <c r="H408" s="216"/>
      <c r="I408" s="216"/>
      <c r="J408" s="219"/>
    </row>
    <row r="409" spans="1:10" hidden="1">
      <c r="A409" s="228"/>
      <c r="B409" s="186"/>
      <c r="C409" s="184"/>
      <c r="D409" s="190"/>
      <c r="E409" s="229"/>
      <c r="F409" s="230"/>
      <c r="G409" s="216"/>
      <c r="H409" s="216"/>
      <c r="I409" s="237"/>
      <c r="J409" s="219"/>
    </row>
    <row r="410" spans="1:10" hidden="1">
      <c r="A410" s="228"/>
      <c r="B410" s="233"/>
      <c r="C410" s="190"/>
      <c r="D410" s="234"/>
      <c r="E410" s="229"/>
      <c r="F410" s="230"/>
      <c r="G410" s="237"/>
      <c r="H410" s="216"/>
      <c r="I410" s="216"/>
      <c r="J410" s="219"/>
    </row>
    <row r="411" spans="1:10" hidden="1">
      <c r="A411" s="228"/>
      <c r="B411" s="233"/>
      <c r="C411" s="190"/>
      <c r="D411" s="234"/>
      <c r="E411" s="229"/>
      <c r="F411" s="230"/>
      <c r="G411" s="216"/>
      <c r="H411" s="216"/>
      <c r="I411" s="237"/>
      <c r="J411" s="219"/>
    </row>
    <row r="412" spans="1:10" hidden="1">
      <c r="A412" s="228"/>
      <c r="B412" s="186"/>
      <c r="C412" s="184"/>
      <c r="D412" s="190"/>
      <c r="E412" s="230"/>
      <c r="F412" s="230"/>
      <c r="G412" s="216"/>
      <c r="H412" s="216"/>
      <c r="I412" s="216"/>
      <c r="J412" s="226"/>
    </row>
    <row r="413" spans="1:10" hidden="1">
      <c r="A413" s="228"/>
      <c r="B413" s="233"/>
      <c r="C413" s="190"/>
      <c r="D413" s="234"/>
      <c r="E413" s="229"/>
      <c r="F413" s="230"/>
      <c r="G413" s="216"/>
      <c r="H413" s="216"/>
      <c r="I413" s="237"/>
      <c r="J413" s="219"/>
    </row>
    <row r="414" spans="1:10" hidden="1">
      <c r="A414" s="228"/>
      <c r="B414" s="186"/>
      <c r="C414" s="184"/>
      <c r="D414" s="190"/>
      <c r="E414" s="230"/>
      <c r="F414" s="230"/>
      <c r="G414" s="216"/>
      <c r="H414" s="216"/>
      <c r="I414" s="237"/>
      <c r="J414" s="219"/>
    </row>
    <row r="415" spans="1:10" hidden="1">
      <c r="A415" s="228"/>
      <c r="B415" s="233"/>
      <c r="C415" s="190"/>
      <c r="D415" s="234"/>
      <c r="E415" s="229"/>
      <c r="F415" s="229"/>
      <c r="G415" s="216"/>
      <c r="H415" s="216"/>
      <c r="I415" s="216"/>
      <c r="J415" s="219"/>
    </row>
    <row r="416" spans="1:10" hidden="1">
      <c r="A416" s="228"/>
      <c r="B416" s="233"/>
      <c r="C416" s="190"/>
      <c r="D416" s="234"/>
      <c r="E416" s="229"/>
      <c r="F416" s="229"/>
      <c r="G416" s="216"/>
      <c r="H416" s="216"/>
      <c r="I416" s="216"/>
      <c r="J416" s="219"/>
    </row>
    <row r="417" spans="1:10" hidden="1">
      <c r="A417" s="228"/>
      <c r="B417" s="186"/>
      <c r="C417" s="190"/>
      <c r="D417" s="190"/>
      <c r="E417" s="229"/>
      <c r="F417" s="230"/>
      <c r="G417" s="216"/>
      <c r="H417" s="237"/>
      <c r="I417" s="216"/>
      <c r="J417" s="219"/>
    </row>
    <row r="418" spans="1:10" hidden="1">
      <c r="A418" s="228"/>
      <c r="B418" s="186"/>
      <c r="C418" s="184"/>
      <c r="D418" s="190"/>
      <c r="E418" s="229"/>
      <c r="F418" s="230"/>
      <c r="G418" s="216"/>
      <c r="H418" s="216"/>
      <c r="I418" s="237"/>
      <c r="J418" s="219"/>
    </row>
    <row r="419" spans="1:10" hidden="1">
      <c r="A419" s="228"/>
      <c r="B419" s="233"/>
      <c r="C419" s="190"/>
      <c r="D419" s="234"/>
      <c r="E419" s="229"/>
      <c r="F419" s="230"/>
      <c r="G419" s="237"/>
      <c r="H419" s="216"/>
      <c r="I419" s="216"/>
      <c r="J419" s="219"/>
    </row>
    <row r="420" spans="1:10" hidden="1">
      <c r="A420" s="228"/>
      <c r="B420" s="233"/>
      <c r="C420" s="190"/>
      <c r="D420" s="234"/>
      <c r="E420" s="229"/>
      <c r="F420" s="230"/>
      <c r="G420" s="216"/>
      <c r="H420" s="216"/>
      <c r="I420" s="237"/>
      <c r="J420" s="219"/>
    </row>
    <row r="421" spans="1:10" hidden="1">
      <c r="A421" s="228"/>
      <c r="B421" s="186"/>
      <c r="C421" s="184"/>
      <c r="D421" s="190"/>
      <c r="E421" s="230"/>
      <c r="F421" s="230"/>
      <c r="G421" s="216"/>
      <c r="H421" s="216"/>
      <c r="I421" s="237"/>
      <c r="J421" s="226"/>
    </row>
    <row r="422" spans="1:10" hidden="1">
      <c r="A422" s="228"/>
      <c r="B422" s="233"/>
      <c r="C422" s="190"/>
      <c r="D422" s="234"/>
      <c r="E422" s="229"/>
      <c r="F422" s="230"/>
      <c r="G422" s="216"/>
      <c r="H422" s="216"/>
      <c r="I422" s="237"/>
      <c r="J422" s="219"/>
    </row>
    <row r="423" spans="1:10" hidden="1">
      <c r="A423" s="228"/>
      <c r="B423" s="186"/>
      <c r="C423" s="184"/>
      <c r="D423" s="190"/>
      <c r="E423" s="230"/>
      <c r="F423" s="230"/>
      <c r="G423" s="216"/>
      <c r="H423" s="216"/>
      <c r="I423" s="237"/>
      <c r="J423" s="219"/>
    </row>
    <row r="424" spans="1:10" hidden="1">
      <c r="A424" s="228"/>
      <c r="B424" s="233"/>
      <c r="C424" s="190"/>
      <c r="D424" s="234"/>
      <c r="E424" s="229"/>
      <c r="F424" s="229"/>
      <c r="G424" s="216"/>
      <c r="H424" s="216"/>
      <c r="I424" s="216"/>
      <c r="J424" s="219"/>
    </row>
    <row r="425" spans="1:10" hidden="1">
      <c r="A425" s="228"/>
      <c r="B425" s="233"/>
      <c r="C425" s="190"/>
      <c r="D425" s="234"/>
      <c r="E425" s="229"/>
      <c r="F425" s="229"/>
      <c r="G425" s="216"/>
      <c r="H425" s="216"/>
      <c r="I425" s="216"/>
      <c r="J425" s="217"/>
    </row>
    <row r="426" spans="1:10" hidden="1">
      <c r="A426" s="228"/>
      <c r="B426" s="186"/>
      <c r="C426" s="190"/>
      <c r="D426" s="190"/>
      <c r="E426" s="229"/>
      <c r="F426" s="230"/>
      <c r="G426" s="216"/>
      <c r="H426" s="237"/>
      <c r="I426" s="216"/>
      <c r="J426" s="219"/>
    </row>
    <row r="427" spans="1:10" hidden="1">
      <c r="A427" s="228"/>
      <c r="B427" s="186"/>
      <c r="C427" s="184"/>
      <c r="D427" s="190"/>
      <c r="E427" s="229"/>
      <c r="F427" s="230"/>
      <c r="G427" s="216"/>
      <c r="H427" s="216"/>
      <c r="I427" s="237"/>
      <c r="J427" s="219"/>
    </row>
    <row r="428" spans="1:10" hidden="1">
      <c r="A428" s="228"/>
      <c r="B428" s="233"/>
      <c r="C428" s="190"/>
      <c r="D428" s="234"/>
      <c r="E428" s="229"/>
      <c r="F428" s="230"/>
      <c r="G428" s="237"/>
      <c r="H428" s="216"/>
      <c r="I428" s="216"/>
      <c r="J428" s="219"/>
    </row>
    <row r="429" spans="1:10" hidden="1">
      <c r="A429" s="228"/>
      <c r="B429" s="233"/>
      <c r="C429" s="190"/>
      <c r="D429" s="234"/>
      <c r="E429" s="229"/>
      <c r="F429" s="230"/>
      <c r="G429" s="216"/>
      <c r="H429" s="216"/>
      <c r="I429" s="237"/>
      <c r="J429" s="219"/>
    </row>
    <row r="430" spans="1:10" hidden="1">
      <c r="A430" s="228"/>
      <c r="B430" s="186"/>
      <c r="C430" s="184"/>
      <c r="D430" s="190"/>
      <c r="E430" s="230"/>
      <c r="F430" s="230"/>
      <c r="G430" s="216"/>
      <c r="H430" s="216"/>
      <c r="I430" s="237"/>
      <c r="J430" s="219"/>
    </row>
    <row r="431" spans="1:10" hidden="1">
      <c r="A431" s="228"/>
      <c r="B431" s="233"/>
      <c r="C431" s="190"/>
      <c r="D431" s="234"/>
      <c r="E431" s="229"/>
      <c r="F431" s="230"/>
      <c r="G431" s="216"/>
      <c r="H431" s="216"/>
      <c r="I431" s="237"/>
      <c r="J431" s="219"/>
    </row>
    <row r="432" spans="1:10" hidden="1">
      <c r="A432" s="228"/>
      <c r="B432" s="186"/>
      <c r="C432" s="184"/>
      <c r="D432" s="190"/>
      <c r="E432" s="230"/>
      <c r="F432" s="230"/>
      <c r="G432" s="216"/>
      <c r="H432" s="216"/>
      <c r="I432" s="237"/>
      <c r="J432" s="219"/>
    </row>
    <row r="433" spans="1:10" hidden="1">
      <c r="A433" s="228"/>
      <c r="B433" s="186"/>
      <c r="C433" s="190"/>
      <c r="D433" s="190"/>
      <c r="E433" s="229"/>
      <c r="F433" s="230"/>
      <c r="G433" s="216"/>
      <c r="H433" s="237"/>
      <c r="I433" s="216"/>
      <c r="J433" s="219"/>
    </row>
    <row r="434" spans="1:10" hidden="1">
      <c r="A434" s="228"/>
      <c r="B434" s="186"/>
      <c r="C434" s="184"/>
      <c r="D434" s="190"/>
      <c r="E434" s="229"/>
      <c r="F434" s="230"/>
      <c r="G434" s="216"/>
      <c r="H434" s="216"/>
      <c r="I434" s="216"/>
      <c r="J434" s="226"/>
    </row>
    <row r="435" spans="1:10" hidden="1">
      <c r="A435" s="228"/>
      <c r="B435" s="233"/>
      <c r="C435" s="190"/>
      <c r="D435" s="234"/>
      <c r="E435" s="229"/>
      <c r="F435" s="230"/>
      <c r="G435" s="237"/>
      <c r="H435" s="216"/>
      <c r="I435" s="216"/>
      <c r="J435" s="219"/>
    </row>
    <row r="436" spans="1:10" hidden="1">
      <c r="A436" s="228"/>
      <c r="B436" s="233"/>
      <c r="C436" s="190"/>
      <c r="D436" s="234"/>
      <c r="E436" s="229"/>
      <c r="F436" s="230"/>
      <c r="G436" s="216"/>
      <c r="H436" s="216"/>
      <c r="I436" s="237"/>
      <c r="J436" s="219"/>
    </row>
    <row r="437" spans="1:10" hidden="1">
      <c r="A437" s="228"/>
      <c r="B437" s="186"/>
      <c r="C437" s="184"/>
      <c r="D437" s="190"/>
      <c r="E437" s="230"/>
      <c r="F437" s="230"/>
      <c r="G437" s="216"/>
      <c r="H437" s="216"/>
      <c r="I437" s="237"/>
      <c r="J437" s="219"/>
    </row>
    <row r="438" spans="1:10" hidden="1">
      <c r="A438" s="228"/>
      <c r="B438" s="233"/>
      <c r="C438" s="190"/>
      <c r="D438" s="234"/>
      <c r="E438" s="229"/>
      <c r="F438" s="230"/>
      <c r="G438" s="216"/>
      <c r="H438" s="216"/>
      <c r="I438" s="237"/>
      <c r="J438" s="219"/>
    </row>
    <row r="439" spans="1:10" hidden="1">
      <c r="A439" s="228"/>
      <c r="B439" s="186"/>
      <c r="C439" s="184"/>
      <c r="D439" s="190"/>
      <c r="E439" s="230"/>
      <c r="F439" s="230"/>
      <c r="G439" s="216"/>
      <c r="H439" s="216"/>
      <c r="I439" s="216"/>
      <c r="J439" s="226"/>
    </row>
    <row r="440" spans="1:10" hidden="1">
      <c r="A440" s="228"/>
      <c r="B440" s="233"/>
      <c r="C440" s="190"/>
      <c r="D440" s="234"/>
      <c r="E440" s="229"/>
      <c r="F440" s="229"/>
      <c r="G440" s="216"/>
      <c r="H440" s="216"/>
      <c r="I440" s="216"/>
      <c r="J440" s="219"/>
    </row>
    <row r="441" spans="1:10" hidden="1">
      <c r="A441" s="228"/>
      <c r="B441" s="233"/>
      <c r="C441" s="190"/>
      <c r="D441" s="234"/>
      <c r="E441" s="229"/>
      <c r="F441" s="229"/>
      <c r="G441" s="216"/>
      <c r="H441" s="216"/>
      <c r="I441" s="216"/>
      <c r="J441" s="219"/>
    </row>
    <row r="442" spans="1:10" hidden="1">
      <c r="A442" s="228"/>
      <c r="B442" s="186"/>
      <c r="C442" s="190"/>
      <c r="D442" s="190"/>
      <c r="E442" s="229"/>
      <c r="F442" s="230"/>
      <c r="G442" s="216"/>
      <c r="H442" s="237"/>
      <c r="I442" s="216"/>
      <c r="J442" s="219"/>
    </row>
    <row r="443" spans="1:10" hidden="1">
      <c r="A443" s="228"/>
      <c r="B443" s="186"/>
      <c r="C443" s="184"/>
      <c r="D443" s="190"/>
      <c r="E443" s="229"/>
      <c r="F443" s="230"/>
      <c r="G443" s="216"/>
      <c r="H443" s="216"/>
      <c r="I443" s="237"/>
      <c r="J443" s="219"/>
    </row>
    <row r="444" spans="1:10" hidden="1">
      <c r="A444" s="228"/>
      <c r="B444" s="233"/>
      <c r="C444" s="184"/>
      <c r="D444" s="190"/>
      <c r="E444" s="229"/>
      <c r="F444" s="230"/>
      <c r="G444" s="237"/>
      <c r="H444" s="216"/>
      <c r="I444" s="216"/>
      <c r="J444" s="219"/>
    </row>
    <row r="445" spans="1:10" hidden="1">
      <c r="A445" s="228"/>
      <c r="B445" s="233"/>
      <c r="C445" s="190"/>
      <c r="D445" s="234"/>
      <c r="E445" s="229"/>
      <c r="F445" s="230"/>
      <c r="G445" s="216"/>
      <c r="H445" s="216"/>
      <c r="I445" s="237"/>
      <c r="J445" s="226"/>
    </row>
    <row r="446" spans="1:10" hidden="1">
      <c r="A446" s="228"/>
      <c r="B446" s="186"/>
      <c r="C446" s="184"/>
      <c r="D446" s="190"/>
      <c r="E446" s="230"/>
      <c r="F446" s="230"/>
      <c r="G446" s="216"/>
      <c r="H446" s="216"/>
      <c r="I446" s="216"/>
      <c r="J446" s="226"/>
    </row>
    <row r="447" spans="1:10" hidden="1">
      <c r="A447" s="228"/>
      <c r="B447" s="233"/>
      <c r="C447" s="190"/>
      <c r="D447" s="234"/>
      <c r="E447" s="229"/>
      <c r="F447" s="230"/>
      <c r="G447" s="216"/>
      <c r="H447" s="216"/>
      <c r="I447" s="237"/>
      <c r="J447" s="219"/>
    </row>
    <row r="448" spans="1:10" hidden="1">
      <c r="A448" s="228"/>
      <c r="B448" s="186"/>
      <c r="C448" s="190"/>
      <c r="D448" s="190"/>
      <c r="E448" s="229"/>
      <c r="F448" s="230"/>
      <c r="G448" s="216"/>
      <c r="H448" s="216"/>
      <c r="I448" s="237"/>
      <c r="J448" s="219"/>
    </row>
    <row r="449" spans="1:10" hidden="1">
      <c r="A449" s="228"/>
      <c r="B449" s="233"/>
      <c r="C449" s="190"/>
      <c r="D449" s="234"/>
      <c r="E449" s="229"/>
      <c r="F449" s="229"/>
      <c r="G449" s="216"/>
      <c r="H449" s="216"/>
      <c r="I449" s="216"/>
      <c r="J449" s="219"/>
    </row>
    <row r="450" spans="1:10" hidden="1">
      <c r="A450" s="228"/>
      <c r="B450" s="233"/>
      <c r="C450" s="190"/>
      <c r="D450" s="234"/>
      <c r="E450" s="229"/>
      <c r="F450" s="229"/>
      <c r="G450" s="216"/>
      <c r="H450" s="216"/>
      <c r="I450" s="216"/>
      <c r="J450" s="219"/>
    </row>
    <row r="451" spans="1:10" hidden="1">
      <c r="A451" s="228"/>
      <c r="B451" s="186"/>
      <c r="C451" s="190"/>
      <c r="D451" s="190"/>
      <c r="E451" s="229"/>
      <c r="F451" s="230"/>
      <c r="G451" s="216"/>
      <c r="H451" s="237"/>
      <c r="I451" s="216"/>
      <c r="J451" s="219"/>
    </row>
    <row r="452" spans="1:10" hidden="1">
      <c r="A452" s="228"/>
      <c r="B452" s="186"/>
      <c r="C452" s="184"/>
      <c r="D452" s="190"/>
      <c r="E452" s="229"/>
      <c r="F452" s="230"/>
      <c r="G452" s="216"/>
      <c r="H452" s="216"/>
      <c r="I452" s="237"/>
      <c r="J452" s="219"/>
    </row>
    <row r="453" spans="1:10" hidden="1">
      <c r="A453" s="228"/>
      <c r="B453" s="233"/>
      <c r="C453" s="190"/>
      <c r="D453" s="190"/>
      <c r="E453" s="229"/>
      <c r="F453" s="230"/>
      <c r="G453" s="237"/>
      <c r="H453" s="216"/>
      <c r="I453" s="216"/>
      <c r="J453" s="219"/>
    </row>
    <row r="454" spans="1:10" hidden="1">
      <c r="A454" s="228"/>
      <c r="B454" s="233"/>
      <c r="C454" s="190"/>
      <c r="D454" s="234"/>
      <c r="E454" s="229"/>
      <c r="F454" s="230"/>
      <c r="G454" s="216"/>
      <c r="H454" s="216"/>
      <c r="I454" s="216"/>
      <c r="J454" s="226"/>
    </row>
    <row r="455" spans="1:10" hidden="1">
      <c r="A455" s="228"/>
      <c r="B455" s="186"/>
      <c r="C455" s="184"/>
      <c r="D455" s="190"/>
      <c r="E455" s="230"/>
      <c r="F455" s="230"/>
      <c r="G455" s="216"/>
      <c r="H455" s="216"/>
      <c r="I455" s="237"/>
      <c r="J455" s="219"/>
    </row>
    <row r="456" spans="1:10" hidden="1">
      <c r="A456" s="228"/>
      <c r="B456" s="233"/>
      <c r="C456" s="190"/>
      <c r="D456" s="234"/>
      <c r="E456" s="229"/>
      <c r="F456" s="230"/>
      <c r="G456" s="216"/>
      <c r="H456" s="216"/>
      <c r="I456" s="237"/>
      <c r="J456" s="219"/>
    </row>
    <row r="457" spans="1:10" hidden="1">
      <c r="A457" s="228"/>
      <c r="B457" s="186"/>
      <c r="C457" s="184"/>
      <c r="D457" s="190"/>
      <c r="E457" s="230"/>
      <c r="F457" s="230"/>
      <c r="G457" s="216"/>
      <c r="H457" s="216"/>
      <c r="I457" s="237"/>
      <c r="J457" s="226"/>
    </row>
    <row r="458" spans="1:10" hidden="1">
      <c r="A458" s="228"/>
      <c r="B458" s="233"/>
      <c r="C458" s="190"/>
      <c r="D458" s="234"/>
      <c r="E458" s="229"/>
      <c r="F458" s="229"/>
      <c r="G458" s="216"/>
      <c r="H458" s="216"/>
      <c r="I458" s="216"/>
      <c r="J458" s="219"/>
    </row>
    <row r="459" spans="1:10" hidden="1">
      <c r="A459" s="228"/>
      <c r="B459" s="233"/>
      <c r="C459" s="190"/>
      <c r="D459" s="234"/>
      <c r="E459" s="229"/>
      <c r="F459" s="229"/>
      <c r="G459" s="237"/>
      <c r="H459" s="216"/>
      <c r="I459" s="216"/>
      <c r="J459" s="219"/>
    </row>
    <row r="460" spans="1:10" hidden="1">
      <c r="A460" s="228"/>
      <c r="B460" s="186"/>
      <c r="C460" s="190"/>
      <c r="D460" s="190"/>
      <c r="E460" s="229"/>
      <c r="F460" s="230"/>
      <c r="G460" s="216"/>
      <c r="H460" s="237"/>
      <c r="I460" s="216"/>
      <c r="J460" s="219"/>
    </row>
    <row r="461" spans="1:10" hidden="1">
      <c r="A461" s="228"/>
      <c r="B461" s="186"/>
      <c r="C461" s="184"/>
      <c r="D461" s="190"/>
      <c r="E461" s="229"/>
      <c r="F461" s="230"/>
      <c r="G461" s="216"/>
      <c r="H461" s="216"/>
      <c r="I461" s="237"/>
      <c r="J461" s="219"/>
    </row>
    <row r="462" spans="1:10" hidden="1">
      <c r="A462" s="228"/>
      <c r="B462" s="233"/>
      <c r="C462" s="184"/>
      <c r="D462" s="234"/>
      <c r="E462" s="229"/>
      <c r="F462" s="230"/>
      <c r="G462" s="237"/>
      <c r="H462" s="216"/>
      <c r="I462" s="216"/>
      <c r="J462" s="219"/>
    </row>
    <row r="463" spans="1:10" hidden="1">
      <c r="A463" s="228"/>
      <c r="B463" s="233"/>
      <c r="C463" s="184"/>
      <c r="D463" s="234"/>
      <c r="E463" s="229"/>
      <c r="F463" s="230"/>
      <c r="G463" s="216"/>
      <c r="H463" s="237"/>
      <c r="I463" s="216"/>
      <c r="J463" s="219"/>
    </row>
    <row r="464" spans="1:10" hidden="1">
      <c r="A464" s="228"/>
      <c r="B464" s="186"/>
      <c r="C464" s="184"/>
      <c r="D464" s="190"/>
      <c r="E464" s="230"/>
      <c r="F464" s="230"/>
      <c r="G464" s="216"/>
      <c r="H464" s="216"/>
      <c r="I464" s="216"/>
      <c r="J464" s="219"/>
    </row>
    <row r="465" spans="1:10" hidden="1">
      <c r="A465" s="228"/>
      <c r="B465" s="233"/>
      <c r="C465" s="190"/>
      <c r="D465" s="234"/>
      <c r="E465" s="229"/>
      <c r="F465" s="230"/>
      <c r="G465" s="237"/>
      <c r="H465" s="237"/>
      <c r="I465" s="216"/>
      <c r="J465" s="219"/>
    </row>
    <row r="466" spans="1:10" hidden="1">
      <c r="A466" s="228"/>
      <c r="B466" s="186"/>
      <c r="C466" s="184"/>
      <c r="D466" s="190"/>
      <c r="E466" s="230"/>
      <c r="F466" s="230"/>
      <c r="G466" s="216"/>
      <c r="H466" s="216"/>
      <c r="I466" s="216"/>
      <c r="J466" s="219"/>
    </row>
    <row r="467" spans="1:10" hidden="1">
      <c r="A467" s="228"/>
      <c r="B467" s="186"/>
      <c r="C467" s="184"/>
      <c r="D467" s="190"/>
      <c r="E467" s="229"/>
      <c r="F467" s="230"/>
      <c r="G467" s="216"/>
      <c r="H467" s="237"/>
      <c r="I467" s="216"/>
      <c r="J467" s="219"/>
    </row>
    <row r="468" spans="1:10" hidden="1">
      <c r="A468" s="228"/>
      <c r="B468" s="186"/>
      <c r="C468" s="184"/>
      <c r="D468" s="190"/>
      <c r="E468" s="229"/>
      <c r="F468" s="230"/>
      <c r="G468" s="216"/>
      <c r="H468" s="216"/>
      <c r="I468" s="216"/>
      <c r="J468" s="226"/>
    </row>
    <row r="469" spans="1:10" hidden="1">
      <c r="A469" s="228"/>
      <c r="B469" s="233"/>
      <c r="C469" s="190"/>
      <c r="D469" s="234"/>
      <c r="E469" s="229"/>
      <c r="F469" s="230"/>
      <c r="G469" s="237"/>
      <c r="H469" s="216"/>
      <c r="I469" s="216"/>
      <c r="J469" s="219"/>
    </row>
    <row r="470" spans="1:10" hidden="1">
      <c r="A470" s="228"/>
      <c r="B470" s="233"/>
      <c r="C470" s="190"/>
      <c r="D470" s="234"/>
      <c r="E470" s="229"/>
      <c r="F470" s="230"/>
      <c r="G470" s="216"/>
      <c r="H470" s="216"/>
      <c r="I470" s="237"/>
      <c r="J470" s="219"/>
    </row>
    <row r="471" spans="1:10" hidden="1">
      <c r="A471" s="228"/>
      <c r="B471" s="186"/>
      <c r="C471" s="184"/>
      <c r="D471" s="190"/>
      <c r="E471" s="230"/>
      <c r="F471" s="230"/>
      <c r="G471" s="216"/>
      <c r="H471" s="216"/>
      <c r="I471" s="216"/>
      <c r="J471" s="226"/>
    </row>
    <row r="472" spans="1:10" hidden="1">
      <c r="A472" s="228"/>
      <c r="B472" s="233"/>
      <c r="C472" s="190"/>
      <c r="D472" s="234"/>
      <c r="E472" s="229"/>
      <c r="F472" s="230"/>
      <c r="G472" s="216"/>
      <c r="H472" s="216"/>
      <c r="I472" s="237"/>
      <c r="J472" s="226"/>
    </row>
    <row r="473" spans="1:10" hidden="1">
      <c r="A473" s="228"/>
      <c r="B473" s="186"/>
      <c r="C473" s="184"/>
      <c r="D473" s="234"/>
      <c r="E473" s="230"/>
      <c r="F473" s="230"/>
      <c r="G473" s="216"/>
      <c r="H473" s="216"/>
      <c r="I473" s="216"/>
      <c r="J473" s="219"/>
    </row>
    <row r="474" spans="1:10" hidden="1">
      <c r="A474" s="228"/>
      <c r="B474" s="233"/>
      <c r="C474" s="184"/>
      <c r="D474" s="234"/>
      <c r="E474" s="229"/>
      <c r="F474" s="229"/>
      <c r="G474" s="237"/>
      <c r="H474" s="216"/>
      <c r="I474" s="216"/>
      <c r="J474" s="219"/>
    </row>
    <row r="475" spans="1:10" hidden="1">
      <c r="A475" s="228"/>
      <c r="B475" s="233"/>
      <c r="C475" s="190"/>
      <c r="D475" s="234"/>
      <c r="E475" s="229"/>
      <c r="F475" s="229"/>
      <c r="G475" s="216"/>
      <c r="H475" s="216"/>
      <c r="I475" s="216"/>
      <c r="J475" s="219"/>
    </row>
    <row r="476" spans="1:10" hidden="1">
      <c r="A476" s="228"/>
      <c r="B476" s="186"/>
      <c r="C476" s="190"/>
      <c r="D476" s="190"/>
      <c r="E476" s="229"/>
      <c r="F476" s="230"/>
      <c r="G476" s="216"/>
      <c r="H476" s="237"/>
      <c r="I476" s="216"/>
      <c r="J476" s="219"/>
    </row>
    <row r="477" spans="1:10" hidden="1">
      <c r="A477" s="228"/>
      <c r="B477" s="186"/>
      <c r="C477" s="190"/>
      <c r="D477" s="190"/>
      <c r="E477" s="229"/>
      <c r="F477" s="230"/>
      <c r="G477" s="237"/>
      <c r="H477" s="216"/>
      <c r="I477" s="237"/>
      <c r="J477" s="219"/>
    </row>
    <row r="478" spans="1:10" hidden="1">
      <c r="A478" s="228"/>
      <c r="B478" s="233"/>
      <c r="C478" s="190"/>
      <c r="D478" s="190"/>
      <c r="E478" s="229"/>
      <c r="F478" s="230"/>
      <c r="G478" s="237"/>
      <c r="H478" s="216"/>
      <c r="I478" s="216"/>
      <c r="J478" s="219"/>
    </row>
    <row r="479" spans="1:10" hidden="1">
      <c r="A479" s="228"/>
      <c r="B479" s="233"/>
      <c r="C479" s="190"/>
      <c r="D479" s="190"/>
      <c r="E479" s="229"/>
      <c r="F479" s="230"/>
      <c r="G479" s="216"/>
      <c r="H479" s="216"/>
      <c r="I479" s="216"/>
      <c r="J479" s="219"/>
    </row>
    <row r="480" spans="1:10" hidden="1">
      <c r="A480" s="228"/>
      <c r="B480" s="186"/>
      <c r="C480" s="184"/>
      <c r="D480" s="190"/>
      <c r="E480" s="230"/>
      <c r="F480" s="230"/>
      <c r="G480" s="237"/>
      <c r="H480" s="216"/>
      <c r="I480" s="216"/>
      <c r="J480" s="217"/>
    </row>
    <row r="481" spans="1:10" hidden="1">
      <c r="A481" s="228"/>
      <c r="B481" s="233"/>
      <c r="C481" s="190"/>
      <c r="D481" s="190"/>
      <c r="E481" s="229"/>
      <c r="F481" s="230"/>
      <c r="G481" s="216"/>
      <c r="H481" s="216"/>
      <c r="I481" s="232"/>
      <c r="J481" s="219"/>
    </row>
    <row r="482" spans="1:10" hidden="1">
      <c r="A482" s="228"/>
      <c r="B482" s="186"/>
      <c r="C482" s="184"/>
      <c r="D482" s="190"/>
      <c r="E482" s="230"/>
      <c r="F482" s="230"/>
      <c r="G482" s="216"/>
      <c r="H482" s="216"/>
      <c r="I482" s="237"/>
      <c r="J482" s="219"/>
    </row>
    <row r="483" spans="1:10" hidden="1">
      <c r="A483" s="228"/>
      <c r="B483" s="233"/>
      <c r="C483" s="190"/>
      <c r="D483" s="190"/>
      <c r="E483" s="229"/>
      <c r="F483" s="229"/>
      <c r="G483" s="237"/>
      <c r="H483" s="216"/>
      <c r="I483" s="216"/>
      <c r="J483" s="219"/>
    </row>
    <row r="484" spans="1:10" hidden="1">
      <c r="A484" s="228"/>
      <c r="B484" s="233"/>
      <c r="C484" s="190"/>
      <c r="D484" s="190"/>
      <c r="E484" s="229"/>
      <c r="F484" s="229"/>
      <c r="G484" s="216"/>
      <c r="H484" s="216"/>
      <c r="I484" s="216"/>
      <c r="J484" s="219"/>
    </row>
    <row r="485" spans="1:10" hidden="1">
      <c r="A485" s="228"/>
      <c r="B485" s="186"/>
      <c r="C485" s="190"/>
      <c r="D485" s="190"/>
      <c r="E485" s="229"/>
      <c r="F485" s="230"/>
      <c r="G485" s="216"/>
      <c r="H485" s="237"/>
      <c r="I485" s="216"/>
      <c r="J485" s="219"/>
    </row>
    <row r="486" spans="1:10" hidden="1">
      <c r="A486" s="228"/>
      <c r="B486" s="186"/>
      <c r="C486" s="184"/>
      <c r="D486" s="190"/>
      <c r="E486" s="229"/>
      <c r="F486" s="230"/>
      <c r="G486" s="216"/>
      <c r="H486" s="216"/>
      <c r="I486" s="237"/>
      <c r="J486" s="219"/>
    </row>
    <row r="487" spans="1:10" hidden="1">
      <c r="A487" s="228"/>
      <c r="B487" s="233"/>
      <c r="C487" s="190"/>
      <c r="D487" s="190"/>
      <c r="E487" s="229"/>
      <c r="F487" s="230"/>
      <c r="G487" s="237"/>
      <c r="H487" s="216"/>
      <c r="I487" s="216"/>
      <c r="J487" s="219"/>
    </row>
    <row r="488" spans="1:10" hidden="1">
      <c r="A488" s="228"/>
      <c r="B488" s="233"/>
      <c r="C488" s="190"/>
      <c r="D488" s="190"/>
      <c r="E488" s="229"/>
      <c r="F488" s="230"/>
      <c r="G488" s="216"/>
      <c r="H488" s="216"/>
      <c r="I488" s="237"/>
      <c r="J488" s="219"/>
    </row>
    <row r="489" spans="1:10" hidden="1">
      <c r="A489" s="228"/>
      <c r="B489" s="186"/>
      <c r="C489" s="184"/>
      <c r="D489" s="190"/>
      <c r="E489" s="230"/>
      <c r="F489" s="230"/>
      <c r="G489" s="216"/>
      <c r="H489" s="237"/>
      <c r="I489" s="216"/>
      <c r="J489" s="226"/>
    </row>
    <row r="490" spans="1:10" hidden="1">
      <c r="A490" s="228"/>
      <c r="B490" s="233"/>
      <c r="C490" s="190"/>
      <c r="D490" s="234"/>
      <c r="E490" s="229"/>
      <c r="F490" s="230"/>
      <c r="G490" s="216"/>
      <c r="H490" s="216"/>
      <c r="I490" s="216"/>
      <c r="J490" s="226"/>
    </row>
    <row r="491" spans="1:10" hidden="1">
      <c r="A491" s="228"/>
      <c r="B491" s="186"/>
      <c r="C491" s="184"/>
      <c r="D491" s="190"/>
      <c r="E491" s="230"/>
      <c r="F491" s="230"/>
      <c r="G491" s="216"/>
      <c r="H491" s="237"/>
      <c r="I491" s="216"/>
      <c r="J491" s="219"/>
    </row>
    <row r="492" spans="1:10" hidden="1">
      <c r="A492" s="228"/>
      <c r="B492" s="233"/>
      <c r="C492" s="184"/>
      <c r="D492" s="190"/>
      <c r="E492" s="229"/>
      <c r="F492" s="229"/>
      <c r="G492" s="216"/>
      <c r="H492" s="216"/>
      <c r="I492" s="237"/>
      <c r="J492" s="219"/>
    </row>
    <row r="493" spans="1:10" hidden="1">
      <c r="A493" s="228"/>
      <c r="B493" s="233"/>
      <c r="C493" s="190"/>
      <c r="D493" s="190"/>
      <c r="E493" s="229"/>
      <c r="F493" s="229"/>
      <c r="G493" s="216"/>
      <c r="H493" s="216"/>
      <c r="I493" s="216"/>
      <c r="J493" s="219"/>
    </row>
    <row r="494" spans="1:10" hidden="1">
      <c r="A494" s="228"/>
      <c r="B494" s="186"/>
      <c r="C494" s="190"/>
      <c r="D494" s="190"/>
      <c r="E494" s="229"/>
      <c r="F494" s="230"/>
      <c r="G494" s="216"/>
      <c r="H494" s="237"/>
      <c r="I494" s="216"/>
      <c r="J494" s="219"/>
    </row>
    <row r="495" spans="1:10" hidden="1">
      <c r="A495" s="228"/>
      <c r="B495" s="186"/>
      <c r="C495" s="190"/>
      <c r="D495" s="190"/>
      <c r="E495" s="229"/>
      <c r="F495" s="230"/>
      <c r="G495" s="216"/>
      <c r="H495" s="216"/>
      <c r="I495" s="216"/>
      <c r="J495" s="226"/>
    </row>
    <row r="496" spans="1:10" hidden="1">
      <c r="A496" s="228"/>
      <c r="B496" s="233"/>
      <c r="C496" s="190"/>
      <c r="D496" s="234"/>
      <c r="E496" s="229"/>
      <c r="F496" s="230"/>
      <c r="G496" s="237"/>
      <c r="H496" s="216"/>
      <c r="I496" s="216"/>
      <c r="J496" s="219"/>
    </row>
    <row r="497" spans="1:10" hidden="1">
      <c r="A497" s="228"/>
      <c r="B497" s="233"/>
      <c r="C497" s="190"/>
      <c r="D497" s="234"/>
      <c r="E497" s="229"/>
      <c r="F497" s="230"/>
      <c r="G497" s="216"/>
      <c r="H497" s="216"/>
      <c r="I497" s="237"/>
      <c r="J497" s="219"/>
    </row>
    <row r="498" spans="1:10" hidden="1">
      <c r="A498" s="228"/>
      <c r="B498" s="186"/>
      <c r="C498" s="184"/>
      <c r="D498" s="190"/>
      <c r="E498" s="230"/>
      <c r="F498" s="230"/>
      <c r="G498" s="216"/>
      <c r="H498" s="216"/>
      <c r="I498" s="237"/>
      <c r="J498" s="219"/>
    </row>
    <row r="499" spans="1:10" hidden="1">
      <c r="A499" s="228"/>
      <c r="B499" s="233"/>
      <c r="C499" s="184"/>
      <c r="D499" s="190"/>
      <c r="E499" s="229"/>
      <c r="F499" s="230"/>
      <c r="G499" s="216"/>
      <c r="H499" s="216"/>
      <c r="I499" s="237"/>
      <c r="J499" s="219"/>
    </row>
    <row r="500" spans="1:10" hidden="1">
      <c r="A500" s="228"/>
      <c r="B500" s="186"/>
      <c r="C500" s="184"/>
      <c r="D500" s="190"/>
      <c r="E500" s="230"/>
      <c r="F500" s="230"/>
      <c r="G500" s="216"/>
      <c r="H500" s="216"/>
      <c r="I500" s="237"/>
      <c r="J500" s="219"/>
    </row>
    <row r="501" spans="1:10" hidden="1">
      <c r="A501" s="228"/>
      <c r="B501" s="233"/>
      <c r="C501" s="184"/>
      <c r="D501" s="190"/>
      <c r="E501" s="229"/>
      <c r="F501" s="229"/>
      <c r="G501" s="216"/>
      <c r="H501" s="216"/>
      <c r="I501" s="216"/>
      <c r="J501" s="219"/>
    </row>
    <row r="502" spans="1:10" hidden="1">
      <c r="A502" s="228"/>
      <c r="B502" s="233"/>
      <c r="C502" s="184"/>
      <c r="D502" s="190"/>
      <c r="E502" s="229"/>
      <c r="F502" s="229"/>
      <c r="G502" s="216"/>
      <c r="H502" s="216"/>
      <c r="I502" s="216"/>
      <c r="J502" s="217"/>
    </row>
    <row r="503" spans="1:10" hidden="1">
      <c r="A503" s="228"/>
      <c r="B503" s="186"/>
      <c r="C503" s="190"/>
      <c r="D503" s="190"/>
      <c r="E503" s="229"/>
      <c r="F503" s="230"/>
      <c r="G503" s="216"/>
      <c r="H503" s="237"/>
      <c r="I503" s="216"/>
      <c r="J503" s="219"/>
    </row>
    <row r="504" spans="1:10" hidden="1">
      <c r="A504" s="228"/>
      <c r="B504" s="186"/>
      <c r="C504" s="190"/>
      <c r="D504" s="190"/>
      <c r="E504" s="229"/>
      <c r="F504" s="230"/>
      <c r="G504" s="216"/>
      <c r="H504" s="216"/>
      <c r="I504" s="237"/>
      <c r="J504" s="219"/>
    </row>
    <row r="505" spans="1:10" hidden="1">
      <c r="A505" s="228"/>
      <c r="B505" s="233"/>
      <c r="C505" s="190"/>
      <c r="D505" s="234"/>
      <c r="E505" s="229"/>
      <c r="F505" s="230"/>
      <c r="G505" s="237"/>
      <c r="H505" s="216"/>
      <c r="I505" s="216"/>
      <c r="J505" s="219"/>
    </row>
    <row r="506" spans="1:10" hidden="1">
      <c r="A506" s="228"/>
      <c r="B506" s="233"/>
      <c r="C506" s="190"/>
      <c r="D506" s="234"/>
      <c r="E506" s="229"/>
      <c r="F506" s="230"/>
      <c r="G506" s="216"/>
      <c r="H506" s="216"/>
      <c r="I506" s="216"/>
      <c r="J506" s="226"/>
    </row>
    <row r="507" spans="1:10" hidden="1">
      <c r="A507" s="228"/>
      <c r="B507" s="233"/>
      <c r="C507" s="190"/>
      <c r="D507" s="234"/>
      <c r="E507" s="229"/>
      <c r="F507" s="230"/>
      <c r="G507" s="216"/>
      <c r="H507" s="216"/>
      <c r="I507" s="231"/>
      <c r="J507" s="235"/>
    </row>
    <row r="508" spans="1:10" hidden="1">
      <c r="A508" s="228"/>
      <c r="B508" s="233"/>
      <c r="C508" s="190"/>
      <c r="D508" s="234"/>
      <c r="E508" s="229"/>
      <c r="F508" s="230"/>
      <c r="G508" s="216"/>
      <c r="H508" s="216"/>
      <c r="I508" s="231"/>
      <c r="J508" s="235"/>
    </row>
    <row r="509" spans="1:10" hidden="1">
      <c r="A509" s="228"/>
      <c r="B509" s="186"/>
      <c r="C509" s="184"/>
      <c r="D509" s="190"/>
      <c r="E509" s="230"/>
      <c r="F509" s="230"/>
      <c r="G509" s="216"/>
      <c r="H509" s="216"/>
      <c r="I509" s="216"/>
      <c r="J509" s="226"/>
    </row>
    <row r="510" spans="1:10" hidden="1">
      <c r="A510" s="228"/>
      <c r="B510" s="233"/>
      <c r="C510" s="184"/>
      <c r="D510" s="234"/>
      <c r="E510" s="229"/>
      <c r="F510" s="230"/>
      <c r="G510" s="216"/>
      <c r="H510" s="216"/>
      <c r="I510" s="216"/>
      <c r="J510" s="226"/>
    </row>
    <row r="511" spans="1:10" hidden="1">
      <c r="A511" s="228"/>
      <c r="B511" s="186"/>
      <c r="C511" s="184"/>
      <c r="D511" s="190"/>
      <c r="E511" s="230"/>
      <c r="F511" s="230"/>
      <c r="G511" s="216"/>
      <c r="H511" s="216"/>
      <c r="I511" s="216"/>
      <c r="J511" s="226"/>
    </row>
    <row r="512" spans="1:10" hidden="1">
      <c r="A512" s="228"/>
      <c r="B512" s="233"/>
      <c r="C512" s="184"/>
      <c r="D512" s="234"/>
      <c r="E512" s="229"/>
      <c r="F512" s="229"/>
      <c r="G512" s="216"/>
      <c r="H512" s="216"/>
      <c r="I512" s="216"/>
      <c r="J512" s="217"/>
    </row>
    <row r="513" spans="1:10" hidden="1">
      <c r="A513" s="228"/>
      <c r="B513" s="233"/>
      <c r="C513" s="190"/>
      <c r="D513" s="234"/>
      <c r="E513" s="229"/>
      <c r="F513" s="229"/>
      <c r="G513" s="216"/>
      <c r="H513" s="216"/>
      <c r="I513" s="216"/>
      <c r="J513" s="217"/>
    </row>
    <row r="514" spans="1:10" hidden="1">
      <c r="A514" s="228"/>
      <c r="B514" s="186"/>
      <c r="C514" s="190"/>
      <c r="D514" s="190"/>
      <c r="E514" s="229"/>
      <c r="F514" s="230"/>
      <c r="G514" s="216"/>
      <c r="H514" s="237"/>
      <c r="I514" s="216"/>
      <c r="J514" s="219"/>
    </row>
    <row r="515" spans="1:10" hidden="1">
      <c r="A515" s="228"/>
      <c r="B515" s="186"/>
      <c r="C515" s="184"/>
      <c r="D515" s="190"/>
      <c r="E515" s="229"/>
      <c r="F515" s="230"/>
      <c r="G515" s="216"/>
      <c r="H515" s="216"/>
      <c r="I515" s="237"/>
      <c r="J515" s="219"/>
    </row>
    <row r="516" spans="1:10" hidden="1">
      <c r="A516" s="228"/>
      <c r="B516" s="233"/>
      <c r="C516" s="190"/>
      <c r="D516" s="234"/>
      <c r="E516" s="229"/>
      <c r="F516" s="230"/>
      <c r="G516" s="237"/>
      <c r="H516" s="216"/>
      <c r="I516" s="216"/>
      <c r="J516" s="219"/>
    </row>
    <row r="517" spans="1:10" hidden="1">
      <c r="A517" s="228"/>
      <c r="B517" s="233"/>
      <c r="C517" s="190"/>
      <c r="D517" s="234"/>
      <c r="E517" s="229"/>
      <c r="F517" s="230"/>
      <c r="G517" s="216"/>
      <c r="H517" s="216"/>
      <c r="I517" s="237"/>
      <c r="J517" s="219"/>
    </row>
    <row r="518" spans="1:10" hidden="1">
      <c r="A518" s="228"/>
      <c r="B518" s="186"/>
      <c r="C518" s="184"/>
      <c r="D518" s="190"/>
      <c r="E518" s="230"/>
      <c r="F518" s="230"/>
      <c r="G518" s="216"/>
      <c r="H518" s="216"/>
      <c r="I518" s="237"/>
      <c r="J518" s="226"/>
    </row>
    <row r="519" spans="1:10" hidden="1">
      <c r="A519" s="228"/>
      <c r="B519" s="233"/>
      <c r="C519" s="190"/>
      <c r="D519" s="234"/>
      <c r="E519" s="229"/>
      <c r="F519" s="230"/>
      <c r="G519" s="216"/>
      <c r="H519" s="216"/>
      <c r="I519" s="216"/>
      <c r="J519" s="226"/>
    </row>
    <row r="520" spans="1:10" hidden="1">
      <c r="A520" s="228"/>
      <c r="B520" s="186"/>
      <c r="C520" s="190"/>
      <c r="D520" s="190"/>
      <c r="E520" s="230"/>
      <c r="F520" s="230"/>
      <c r="G520" s="216"/>
      <c r="H520" s="216"/>
      <c r="I520" s="237"/>
      <c r="J520" s="226"/>
    </row>
    <row r="521" spans="1:10" hidden="1">
      <c r="A521" s="228"/>
      <c r="B521" s="233"/>
      <c r="C521" s="190"/>
      <c r="D521" s="234"/>
      <c r="E521" s="229"/>
      <c r="F521" s="229"/>
      <c r="G521" s="216"/>
      <c r="H521" s="216"/>
      <c r="I521" s="216"/>
      <c r="J521" s="219"/>
    </row>
    <row r="522" spans="1:10" hidden="1">
      <c r="A522" s="228"/>
      <c r="B522" s="233"/>
      <c r="C522" s="190"/>
      <c r="D522" s="234"/>
      <c r="E522" s="229"/>
      <c r="F522" s="229"/>
      <c r="G522" s="216"/>
      <c r="H522" s="216"/>
      <c r="I522" s="216"/>
      <c r="J522" s="219"/>
    </row>
    <row r="523" spans="1:10" hidden="1">
      <c r="A523" s="228"/>
      <c r="B523" s="186"/>
      <c r="C523" s="190"/>
      <c r="D523" s="190"/>
      <c r="E523" s="229"/>
      <c r="F523" s="230"/>
      <c r="G523" s="216"/>
      <c r="H523" s="237"/>
      <c r="I523" s="216"/>
      <c r="J523" s="219"/>
    </row>
    <row r="524" spans="1:10" hidden="1">
      <c r="A524" s="228"/>
      <c r="B524" s="186"/>
      <c r="C524" s="184"/>
      <c r="D524" s="190"/>
      <c r="E524" s="229"/>
      <c r="F524" s="230"/>
      <c r="G524" s="216"/>
      <c r="H524" s="216"/>
      <c r="I524" s="237"/>
      <c r="J524" s="219"/>
    </row>
    <row r="525" spans="1:10" hidden="1">
      <c r="A525" s="228"/>
      <c r="B525" s="233"/>
      <c r="C525" s="190"/>
      <c r="D525" s="234"/>
      <c r="E525" s="229"/>
      <c r="F525" s="230"/>
      <c r="G525" s="237"/>
      <c r="H525" s="216"/>
      <c r="I525" s="216"/>
      <c r="J525" s="219"/>
    </row>
    <row r="526" spans="1:10" hidden="1">
      <c r="A526" s="228"/>
      <c r="B526" s="233"/>
      <c r="C526" s="190"/>
      <c r="D526" s="234"/>
      <c r="E526" s="229"/>
      <c r="F526" s="230"/>
      <c r="G526" s="216"/>
      <c r="H526" s="216"/>
      <c r="I526" s="216"/>
      <c r="J526" s="226"/>
    </row>
    <row r="527" spans="1:10" hidden="1">
      <c r="A527" s="228"/>
      <c r="B527" s="186"/>
      <c r="C527" s="184"/>
      <c r="D527" s="190"/>
      <c r="E527" s="230"/>
      <c r="F527" s="230"/>
      <c r="G527" s="216"/>
      <c r="H527" s="216"/>
      <c r="I527" s="216"/>
      <c r="J527" s="226"/>
    </row>
    <row r="528" spans="1:10" hidden="1">
      <c r="A528" s="228"/>
      <c r="B528" s="233"/>
      <c r="C528" s="190"/>
      <c r="D528" s="234"/>
      <c r="E528" s="229"/>
      <c r="F528" s="230"/>
      <c r="G528" s="216"/>
      <c r="H528" s="216"/>
      <c r="I528" s="216"/>
      <c r="J528" s="226"/>
    </row>
    <row r="529" spans="1:10" hidden="1">
      <c r="A529" s="228"/>
      <c r="B529" s="186"/>
      <c r="C529" s="184"/>
      <c r="D529" s="190"/>
      <c r="E529" s="230"/>
      <c r="F529" s="230"/>
      <c r="G529" s="216"/>
      <c r="H529" s="216"/>
      <c r="I529" s="237"/>
      <c r="J529" s="226"/>
    </row>
    <row r="530" spans="1:10" hidden="1">
      <c r="A530" s="228"/>
      <c r="B530" s="186"/>
      <c r="C530" s="190"/>
      <c r="D530" s="190"/>
      <c r="E530" s="229"/>
      <c r="F530" s="230"/>
      <c r="G530" s="216"/>
      <c r="H530" s="216"/>
      <c r="I530" s="216"/>
      <c r="J530" s="219"/>
    </row>
    <row r="531" spans="1:10" hidden="1">
      <c r="A531" s="228"/>
      <c r="B531" s="186"/>
      <c r="C531" s="184"/>
      <c r="D531" s="190"/>
      <c r="E531" s="229"/>
      <c r="F531" s="230"/>
      <c r="G531" s="216"/>
      <c r="H531" s="216"/>
      <c r="I531" s="216"/>
      <c r="J531" s="226"/>
    </row>
    <row r="532" spans="1:10" hidden="1">
      <c r="A532" s="228"/>
      <c r="B532" s="233"/>
      <c r="C532" s="190"/>
      <c r="D532" s="190"/>
      <c r="E532" s="229"/>
      <c r="F532" s="230"/>
      <c r="G532" s="237"/>
      <c r="H532" s="216"/>
      <c r="I532" s="216"/>
      <c r="J532" s="219"/>
    </row>
    <row r="533" spans="1:10" hidden="1">
      <c r="A533" s="228"/>
      <c r="B533" s="233"/>
      <c r="C533" s="190"/>
      <c r="D533" s="190"/>
      <c r="E533" s="229"/>
      <c r="F533" s="230"/>
      <c r="G533" s="216"/>
      <c r="H533" s="216"/>
      <c r="I533" s="237"/>
      <c r="J533" s="219"/>
    </row>
    <row r="534" spans="1:10" hidden="1">
      <c r="A534" s="228"/>
      <c r="B534" s="186"/>
      <c r="C534" s="184"/>
      <c r="D534" s="190"/>
      <c r="E534" s="230"/>
      <c r="F534" s="230"/>
      <c r="G534" s="216"/>
      <c r="H534" s="216"/>
      <c r="I534" s="216"/>
      <c r="J534" s="226"/>
    </row>
    <row r="535" spans="1:10" hidden="1">
      <c r="A535" s="228"/>
      <c r="B535" s="233"/>
      <c r="C535" s="190"/>
      <c r="D535" s="234"/>
      <c r="E535" s="229"/>
      <c r="F535" s="230"/>
      <c r="G535" s="216"/>
      <c r="H535" s="216"/>
      <c r="I535" s="237"/>
      <c r="J535" s="219"/>
    </row>
    <row r="536" spans="1:10" hidden="1">
      <c r="A536" s="228"/>
      <c r="B536" s="186"/>
      <c r="C536" s="190"/>
      <c r="D536" s="190"/>
      <c r="E536" s="229"/>
      <c r="F536" s="230"/>
      <c r="G536" s="216"/>
      <c r="H536" s="216"/>
      <c r="I536" s="237"/>
      <c r="J536" s="219"/>
    </row>
    <row r="537" spans="1:10" hidden="1">
      <c r="A537" s="228"/>
      <c r="B537" s="233"/>
      <c r="C537" s="190"/>
      <c r="D537" s="234"/>
      <c r="E537" s="229"/>
      <c r="F537" s="229"/>
      <c r="G537" s="216"/>
      <c r="H537" s="216"/>
      <c r="I537" s="216"/>
      <c r="J537" s="217"/>
    </row>
    <row r="538" spans="1:10" hidden="1">
      <c r="A538" s="228"/>
      <c r="B538" s="233"/>
      <c r="C538" s="190"/>
      <c r="D538" s="234"/>
      <c r="E538" s="229"/>
      <c r="F538" s="229"/>
      <c r="G538" s="216"/>
      <c r="H538" s="216"/>
      <c r="I538" s="216"/>
      <c r="J538" s="219"/>
    </row>
    <row r="539" spans="1:10" hidden="1">
      <c r="A539" s="228"/>
      <c r="B539" s="186"/>
      <c r="C539" s="190"/>
      <c r="D539" s="190"/>
      <c r="E539" s="229"/>
      <c r="F539" s="230"/>
      <c r="G539" s="216"/>
      <c r="H539" s="237"/>
      <c r="I539" s="216"/>
      <c r="J539" s="219"/>
    </row>
    <row r="540" spans="1:10" hidden="1">
      <c r="A540" s="228"/>
      <c r="B540" s="186"/>
      <c r="C540" s="184"/>
      <c r="D540" s="190"/>
      <c r="E540" s="229"/>
      <c r="F540" s="230"/>
      <c r="G540" s="216"/>
      <c r="H540" s="216"/>
      <c r="I540" s="237"/>
      <c r="J540" s="219"/>
    </row>
    <row r="541" spans="1:10" hidden="1">
      <c r="A541" s="228"/>
      <c r="B541" s="233"/>
      <c r="C541" s="190"/>
      <c r="D541" s="234"/>
      <c r="E541" s="229"/>
      <c r="F541" s="230"/>
      <c r="G541" s="237"/>
      <c r="H541" s="216"/>
      <c r="I541" s="216"/>
      <c r="J541" s="219"/>
    </row>
    <row r="542" spans="1:10" hidden="1">
      <c r="A542" s="228"/>
      <c r="B542" s="233"/>
      <c r="C542" s="190"/>
      <c r="D542" s="234"/>
      <c r="E542" s="229"/>
      <c r="F542" s="230"/>
      <c r="G542" s="216"/>
      <c r="H542" s="216"/>
      <c r="I542" s="237"/>
      <c r="J542" s="219"/>
    </row>
    <row r="543" spans="1:10" hidden="1">
      <c r="A543" s="228"/>
      <c r="B543" s="186"/>
      <c r="C543" s="190"/>
      <c r="D543" s="190"/>
      <c r="E543" s="230"/>
      <c r="F543" s="230"/>
      <c r="G543" s="216"/>
      <c r="H543" s="216"/>
      <c r="I543" s="237"/>
      <c r="J543" s="219"/>
    </row>
    <row r="544" spans="1:10" hidden="1">
      <c r="A544" s="228"/>
      <c r="B544" s="233"/>
      <c r="C544" s="190"/>
      <c r="D544" s="190"/>
      <c r="E544" s="229"/>
      <c r="F544" s="230"/>
      <c r="G544" s="216"/>
      <c r="H544" s="216"/>
      <c r="I544" s="237"/>
      <c r="J544" s="219"/>
    </row>
    <row r="545" spans="1:10" hidden="1">
      <c r="A545" s="228"/>
      <c r="B545" s="186"/>
      <c r="C545" s="184"/>
      <c r="D545" s="190"/>
      <c r="E545" s="230"/>
      <c r="F545" s="230"/>
      <c r="G545" s="216"/>
      <c r="H545" s="216"/>
      <c r="I545" s="216"/>
      <c r="J545" s="226"/>
    </row>
    <row r="546" spans="1:10" hidden="1">
      <c r="A546" s="228"/>
      <c r="B546" s="233"/>
      <c r="C546" s="190"/>
      <c r="D546" s="234"/>
      <c r="E546" s="229"/>
      <c r="F546" s="229"/>
      <c r="G546" s="216"/>
      <c r="H546" s="216"/>
      <c r="I546" s="216"/>
      <c r="J546" s="217"/>
    </row>
    <row r="547" spans="1:10" hidden="1">
      <c r="A547" s="228"/>
      <c r="B547" s="233"/>
      <c r="C547" s="190"/>
      <c r="D547" s="234"/>
      <c r="E547" s="229"/>
      <c r="F547" s="229"/>
      <c r="G547" s="216"/>
      <c r="H547" s="216"/>
      <c r="I547" s="216"/>
      <c r="J547" s="219"/>
    </row>
    <row r="548" spans="1:10" hidden="1">
      <c r="A548" s="228"/>
      <c r="B548" s="186"/>
      <c r="C548" s="190"/>
      <c r="D548" s="234"/>
      <c r="E548" s="229"/>
      <c r="F548" s="230"/>
      <c r="G548" s="216"/>
      <c r="H548" s="237"/>
      <c r="I548" s="216"/>
      <c r="J548" s="219"/>
    </row>
    <row r="549" spans="1:10" hidden="1">
      <c r="A549" s="228"/>
      <c r="B549" s="186"/>
      <c r="C549" s="184"/>
      <c r="D549" s="190"/>
      <c r="E549" s="229"/>
      <c r="F549" s="230"/>
      <c r="G549" s="216"/>
      <c r="H549" s="216"/>
      <c r="I549" s="237"/>
      <c r="J549" s="219"/>
    </row>
    <row r="550" spans="1:10" hidden="1">
      <c r="A550" s="228"/>
      <c r="B550" s="233"/>
      <c r="C550" s="184"/>
      <c r="D550" s="190"/>
      <c r="E550" s="229"/>
      <c r="F550" s="230"/>
      <c r="G550" s="237"/>
      <c r="H550" s="216"/>
      <c r="I550" s="216"/>
      <c r="J550" s="219"/>
    </row>
    <row r="551" spans="1:10" hidden="1">
      <c r="A551" s="228"/>
      <c r="B551" s="233"/>
      <c r="C551" s="190"/>
      <c r="D551" s="234"/>
      <c r="E551" s="229"/>
      <c r="F551" s="230"/>
      <c r="G551" s="216"/>
      <c r="H551" s="216"/>
      <c r="I551" s="237"/>
      <c r="J551" s="226"/>
    </row>
    <row r="552" spans="1:10" hidden="1">
      <c r="A552" s="228"/>
      <c r="B552" s="186"/>
      <c r="C552" s="184"/>
      <c r="D552" s="190"/>
      <c r="E552" s="230"/>
      <c r="F552" s="230"/>
      <c r="G552" s="216"/>
      <c r="H552" s="237"/>
      <c r="I552" s="216"/>
      <c r="J552" s="219"/>
    </row>
    <row r="553" spans="1:10" hidden="1">
      <c r="A553" s="228"/>
      <c r="B553" s="233"/>
      <c r="C553" s="190"/>
      <c r="D553" s="190"/>
      <c r="E553" s="229"/>
      <c r="F553" s="230"/>
      <c r="G553" s="216"/>
      <c r="H553" s="216"/>
      <c r="I553" s="216"/>
      <c r="J553" s="219"/>
    </row>
    <row r="554" spans="1:10" hidden="1">
      <c r="A554" s="228"/>
      <c r="B554" s="186"/>
      <c r="C554" s="184"/>
      <c r="D554" s="190"/>
      <c r="E554" s="230"/>
      <c r="F554" s="230"/>
      <c r="G554" s="237"/>
      <c r="H554" s="216"/>
      <c r="I554" s="216"/>
      <c r="J554" s="220"/>
    </row>
    <row r="555" spans="1:10" hidden="1">
      <c r="A555" s="228"/>
      <c r="B555" s="233"/>
      <c r="C555" s="190"/>
      <c r="D555" s="190"/>
      <c r="E555" s="229"/>
      <c r="F555" s="229"/>
      <c r="G555" s="216"/>
      <c r="H555" s="216"/>
      <c r="I555" s="216"/>
      <c r="J555" s="219"/>
    </row>
    <row r="556" spans="1:10" hidden="1">
      <c r="A556" s="228"/>
      <c r="B556" s="233"/>
      <c r="C556" s="190"/>
      <c r="D556" s="234"/>
      <c r="E556" s="229"/>
      <c r="F556" s="229"/>
      <c r="G556" s="216"/>
      <c r="H556" s="216"/>
      <c r="I556" s="216"/>
      <c r="J556" s="219"/>
    </row>
    <row r="557" spans="1:10" hidden="1">
      <c r="A557" s="228"/>
      <c r="B557" s="186"/>
      <c r="C557" s="190"/>
      <c r="D557" s="234"/>
      <c r="E557" s="229"/>
      <c r="F557" s="230"/>
      <c r="G557" s="216"/>
      <c r="H557" s="216"/>
      <c r="I557" s="216"/>
      <c r="J557" s="219"/>
    </row>
    <row r="558" spans="1:10" hidden="1">
      <c r="A558" s="228"/>
      <c r="B558" s="186"/>
      <c r="C558" s="184"/>
      <c r="D558" s="190"/>
      <c r="E558" s="229"/>
      <c r="F558" s="230"/>
      <c r="G558" s="216"/>
      <c r="H558" s="216"/>
      <c r="I558" s="216"/>
      <c r="J558" s="226"/>
    </row>
    <row r="559" spans="1:10" hidden="1">
      <c r="A559" s="228"/>
      <c r="B559" s="233"/>
      <c r="C559" s="190"/>
      <c r="D559" s="234"/>
      <c r="E559" s="229"/>
      <c r="F559" s="230"/>
      <c r="G559" s="216"/>
      <c r="H559" s="216"/>
      <c r="I559" s="216"/>
      <c r="J559" s="219"/>
    </row>
    <row r="560" spans="1:10" hidden="1">
      <c r="A560" s="228"/>
      <c r="B560" s="233"/>
      <c r="C560" s="190"/>
      <c r="D560" s="234"/>
      <c r="E560" s="229"/>
      <c r="F560" s="230"/>
      <c r="G560" s="216"/>
      <c r="H560" s="216"/>
      <c r="I560" s="216"/>
      <c r="J560" s="220"/>
    </row>
    <row r="561" spans="1:10" hidden="1">
      <c r="A561" s="228"/>
      <c r="B561" s="186"/>
      <c r="C561" s="184"/>
      <c r="D561" s="234"/>
      <c r="E561" s="230"/>
      <c r="F561" s="230"/>
      <c r="G561" s="216"/>
      <c r="H561" s="216"/>
      <c r="I561" s="216"/>
      <c r="J561" s="220"/>
    </row>
    <row r="562" spans="1:10" hidden="1">
      <c r="A562" s="228"/>
      <c r="B562" s="233"/>
      <c r="C562" s="190"/>
      <c r="D562" s="234"/>
      <c r="E562" s="229"/>
      <c r="F562" s="230"/>
      <c r="G562" s="216"/>
      <c r="H562" s="216"/>
      <c r="I562" s="216"/>
      <c r="J562" s="226"/>
    </row>
    <row r="563" spans="1:10" hidden="1">
      <c r="A563" s="228"/>
      <c r="B563" s="186"/>
      <c r="C563" s="190"/>
      <c r="D563" s="234"/>
      <c r="E563" s="230"/>
      <c r="F563" s="230"/>
      <c r="G563" s="216"/>
      <c r="H563" s="216"/>
      <c r="I563" s="216"/>
      <c r="J563" s="226"/>
    </row>
    <row r="564" spans="1:10" hidden="1">
      <c r="A564" s="228"/>
      <c r="B564" s="186"/>
      <c r="C564" s="184"/>
      <c r="D564" s="190"/>
      <c r="E564" s="229"/>
      <c r="F564" s="230"/>
      <c r="G564" s="216"/>
      <c r="H564" s="216"/>
      <c r="I564" s="237"/>
      <c r="J564" s="226"/>
    </row>
    <row r="565" spans="1:10" hidden="1">
      <c r="A565" s="228"/>
      <c r="B565" s="233"/>
      <c r="C565" s="184"/>
      <c r="D565" s="234"/>
      <c r="E565" s="229"/>
      <c r="F565" s="230"/>
      <c r="G565" s="216"/>
      <c r="H565" s="216"/>
      <c r="I565" s="216"/>
      <c r="J565" s="219"/>
    </row>
    <row r="566" spans="1:10" hidden="1">
      <c r="A566" s="228"/>
      <c r="B566" s="233"/>
      <c r="C566" s="190"/>
      <c r="D566" s="234"/>
      <c r="E566" s="229"/>
      <c r="F566" s="230"/>
      <c r="G566" s="216"/>
      <c r="H566" s="216"/>
      <c r="I566" s="216"/>
      <c r="J566" s="226"/>
    </row>
    <row r="567" spans="1:10" hidden="1">
      <c r="A567" s="228"/>
      <c r="B567" s="186"/>
      <c r="C567" s="184"/>
      <c r="D567" s="190"/>
      <c r="E567" s="230"/>
      <c r="F567" s="230"/>
      <c r="G567" s="216"/>
      <c r="H567" s="216"/>
      <c r="I567" s="216"/>
      <c r="J567" s="220"/>
    </row>
    <row r="568" spans="1:10" hidden="1">
      <c r="A568" s="228"/>
      <c r="B568" s="233"/>
      <c r="C568" s="190"/>
      <c r="D568" s="234"/>
      <c r="E568" s="229"/>
      <c r="F568" s="230"/>
      <c r="G568" s="216"/>
      <c r="H568" s="216"/>
      <c r="I568" s="216"/>
      <c r="J568" s="220"/>
    </row>
    <row r="569" spans="1:10" hidden="1">
      <c r="A569" s="228"/>
      <c r="B569" s="186"/>
      <c r="C569" s="184"/>
      <c r="D569" s="190"/>
      <c r="E569" s="230"/>
      <c r="F569" s="230"/>
      <c r="G569" s="216"/>
      <c r="H569" s="216"/>
      <c r="I569" s="216"/>
      <c r="J569" s="220"/>
    </row>
    <row r="570" spans="1:10" hidden="1">
      <c r="A570" s="228"/>
      <c r="B570" s="233"/>
      <c r="C570" s="190"/>
      <c r="D570" s="234"/>
      <c r="E570" s="229"/>
      <c r="F570" s="229"/>
      <c r="G570" s="216"/>
      <c r="H570" s="216"/>
      <c r="I570" s="216"/>
      <c r="J570" s="219"/>
    </row>
    <row r="571" spans="1:10" hidden="1">
      <c r="A571" s="228"/>
      <c r="B571" s="233"/>
      <c r="C571" s="190"/>
      <c r="D571" s="234"/>
      <c r="E571" s="229"/>
      <c r="F571" s="229"/>
      <c r="G571" s="216"/>
      <c r="H571" s="216"/>
      <c r="I571" s="216"/>
      <c r="J571" s="219"/>
    </row>
    <row r="572" spans="1:10" hidden="1">
      <c r="A572" s="228"/>
      <c r="B572" s="186"/>
      <c r="C572" s="190"/>
      <c r="D572" s="190"/>
      <c r="E572" s="229"/>
      <c r="F572" s="230"/>
      <c r="G572" s="216"/>
      <c r="H572" s="216"/>
      <c r="I572" s="216"/>
      <c r="J572" s="219"/>
    </row>
    <row r="573" spans="1:10" hidden="1">
      <c r="A573" s="228"/>
      <c r="B573" s="186"/>
      <c r="C573" s="184"/>
      <c r="D573" s="190"/>
      <c r="E573" s="229"/>
      <c r="F573" s="230"/>
      <c r="G573" s="216"/>
      <c r="H573" s="216"/>
      <c r="I573" s="216"/>
      <c r="J573" s="226"/>
    </row>
    <row r="574" spans="1:10" hidden="1">
      <c r="A574" s="228"/>
      <c r="B574" s="233"/>
      <c r="C574" s="190"/>
      <c r="D574" s="234"/>
      <c r="E574" s="229"/>
      <c r="F574" s="230"/>
      <c r="G574" s="216"/>
      <c r="H574" s="216"/>
      <c r="I574" s="216"/>
      <c r="J574" s="219"/>
    </row>
    <row r="575" spans="1:10" hidden="1">
      <c r="A575" s="228"/>
      <c r="B575" s="233"/>
      <c r="C575" s="190"/>
      <c r="D575" s="234"/>
      <c r="E575" s="229"/>
      <c r="F575" s="230"/>
      <c r="G575" s="216"/>
      <c r="H575" s="216"/>
      <c r="I575" s="216"/>
      <c r="J575" s="220"/>
    </row>
    <row r="576" spans="1:10" hidden="1">
      <c r="A576" s="228"/>
      <c r="B576" s="186"/>
      <c r="C576" s="190"/>
      <c r="D576" s="234"/>
      <c r="E576" s="230"/>
      <c r="F576" s="230"/>
      <c r="G576" s="216"/>
      <c r="H576" s="216"/>
      <c r="I576" s="216"/>
      <c r="J576" s="220"/>
    </row>
    <row r="577" spans="1:10" hidden="1">
      <c r="A577" s="228"/>
      <c r="B577" s="233"/>
      <c r="C577" s="190"/>
      <c r="D577" s="190"/>
      <c r="E577" s="229"/>
      <c r="F577" s="230"/>
      <c r="G577" s="216"/>
      <c r="H577" s="216"/>
      <c r="I577" s="216"/>
      <c r="J577" s="220"/>
    </row>
    <row r="578" spans="1:10" hidden="1">
      <c r="A578" s="228"/>
      <c r="B578" s="186"/>
      <c r="C578" s="190"/>
      <c r="D578" s="190"/>
      <c r="E578" s="230"/>
      <c r="F578" s="230"/>
      <c r="G578" s="216"/>
      <c r="H578" s="216"/>
      <c r="I578" s="216"/>
      <c r="J578" s="220"/>
    </row>
    <row r="579" spans="1:10" hidden="1">
      <c r="A579" s="228"/>
      <c r="B579" s="186"/>
      <c r="C579" s="184"/>
      <c r="D579" s="190"/>
      <c r="E579" s="229"/>
      <c r="F579" s="230"/>
      <c r="G579" s="216"/>
      <c r="H579" s="216"/>
      <c r="I579" s="216"/>
      <c r="J579" s="220"/>
    </row>
    <row r="580" spans="1:10" hidden="1">
      <c r="A580" s="228"/>
      <c r="B580" s="233"/>
      <c r="C580" s="190"/>
      <c r="D580" s="190"/>
      <c r="E580" s="229"/>
      <c r="F580" s="230"/>
      <c r="G580" s="216"/>
      <c r="H580" s="216"/>
      <c r="I580" s="216"/>
      <c r="J580" s="219"/>
    </row>
    <row r="581" spans="1:10" hidden="1">
      <c r="A581" s="228"/>
      <c r="B581" s="233"/>
      <c r="C581" s="190"/>
      <c r="D581" s="234"/>
      <c r="E581" s="229"/>
      <c r="F581" s="230"/>
      <c r="G581" s="216"/>
      <c r="H581" s="216"/>
      <c r="I581" s="216"/>
      <c r="J581" s="226"/>
    </row>
    <row r="582" spans="1:10" hidden="1">
      <c r="A582" s="228"/>
      <c r="B582" s="186"/>
      <c r="C582" s="190"/>
      <c r="D582" s="190"/>
      <c r="E582" s="230"/>
      <c r="F582" s="230"/>
      <c r="G582" s="216"/>
      <c r="H582" s="216"/>
      <c r="I582" s="216"/>
      <c r="J582" s="226"/>
    </row>
    <row r="583" spans="1:10" hidden="1">
      <c r="A583" s="228"/>
      <c r="B583" s="186"/>
      <c r="C583" s="190"/>
      <c r="D583" s="190"/>
      <c r="E583" s="230"/>
      <c r="F583" s="230"/>
      <c r="G583" s="216"/>
      <c r="H583" s="216"/>
      <c r="I583" s="231"/>
      <c r="J583" s="235"/>
    </row>
    <row r="584" spans="1:10" hidden="1">
      <c r="A584" s="228"/>
      <c r="B584" s="186"/>
      <c r="C584" s="190"/>
      <c r="D584" s="190"/>
      <c r="E584" s="230"/>
      <c r="F584" s="230"/>
      <c r="G584" s="216"/>
      <c r="H584" s="216"/>
      <c r="I584" s="231"/>
      <c r="J584" s="235"/>
    </row>
    <row r="585" spans="1:10" hidden="1">
      <c r="A585" s="228"/>
      <c r="B585" s="233"/>
      <c r="C585" s="190"/>
      <c r="D585" s="234"/>
      <c r="E585" s="229"/>
      <c r="F585" s="230"/>
      <c r="G585" s="216"/>
      <c r="H585" s="216"/>
      <c r="I585" s="216"/>
      <c r="J585" s="226"/>
    </row>
    <row r="586" spans="1:10" hidden="1">
      <c r="A586" s="228"/>
      <c r="B586" s="186"/>
      <c r="C586" s="190"/>
      <c r="D586" s="190"/>
      <c r="E586" s="230"/>
      <c r="F586" s="230"/>
      <c r="G586" s="216"/>
      <c r="H586" s="216"/>
      <c r="I586" s="216"/>
      <c r="J586" s="226"/>
    </row>
    <row r="587" spans="1:10" hidden="1">
      <c r="A587" s="228"/>
      <c r="B587" s="233"/>
      <c r="C587" s="190"/>
      <c r="D587" s="234"/>
      <c r="E587" s="229"/>
      <c r="F587" s="229"/>
      <c r="G587" s="216"/>
      <c r="H587" s="216"/>
      <c r="I587" s="216"/>
      <c r="J587" s="219"/>
    </row>
    <row r="588" spans="1:10" hidden="1">
      <c r="A588" s="228"/>
      <c r="B588" s="233"/>
      <c r="C588" s="190"/>
      <c r="D588" s="234"/>
      <c r="E588" s="229"/>
      <c r="F588" s="229"/>
      <c r="G588" s="216"/>
      <c r="H588" s="216"/>
      <c r="I588" s="216"/>
      <c r="J588" s="219"/>
    </row>
    <row r="589" spans="1:10" hidden="1">
      <c r="A589" s="228"/>
      <c r="B589" s="186"/>
      <c r="C589" s="190"/>
      <c r="D589" s="190"/>
      <c r="E589" s="229"/>
      <c r="F589" s="230"/>
      <c r="G589" s="216"/>
      <c r="H589" s="216"/>
      <c r="I589" s="216"/>
      <c r="J589" s="219"/>
    </row>
    <row r="590" spans="1:10" hidden="1">
      <c r="A590" s="228"/>
      <c r="B590" s="186"/>
      <c r="C590" s="190"/>
      <c r="D590" s="190"/>
      <c r="E590" s="229"/>
      <c r="F590" s="230"/>
      <c r="G590" s="216"/>
      <c r="H590" s="216"/>
      <c r="I590" s="216"/>
      <c r="J590" s="220"/>
    </row>
    <row r="591" spans="1:10" hidden="1">
      <c r="A591" s="228"/>
      <c r="B591" s="233"/>
      <c r="C591" s="190"/>
      <c r="D591" s="190"/>
      <c r="E591" s="229"/>
      <c r="F591" s="230"/>
      <c r="G591" s="216"/>
      <c r="H591" s="216"/>
      <c r="I591" s="216"/>
      <c r="J591" s="219"/>
    </row>
    <row r="592" spans="1:10" hidden="1">
      <c r="A592" s="228"/>
      <c r="B592" s="233"/>
      <c r="C592" s="190"/>
      <c r="D592" s="190"/>
      <c r="E592" s="229"/>
      <c r="F592" s="230"/>
      <c r="G592" s="216"/>
      <c r="H592" s="216"/>
      <c r="I592" s="216"/>
      <c r="J592" s="226"/>
    </row>
    <row r="593" spans="1:10" hidden="1">
      <c r="A593" s="228"/>
      <c r="B593" s="186"/>
      <c r="C593" s="184"/>
      <c r="D593" s="190"/>
      <c r="E593" s="230"/>
      <c r="F593" s="230"/>
      <c r="G593" s="216"/>
      <c r="H593" s="216"/>
      <c r="I593" s="216"/>
      <c r="J593" s="220"/>
    </row>
    <row r="594" spans="1:10" hidden="1">
      <c r="A594" s="228"/>
      <c r="B594" s="233"/>
      <c r="C594" s="184"/>
      <c r="D594" s="190"/>
      <c r="E594" s="229"/>
      <c r="F594" s="230"/>
      <c r="G594" s="216"/>
      <c r="H594" s="216"/>
      <c r="I594" s="216"/>
      <c r="J594" s="220"/>
    </row>
    <row r="595" spans="1:10" hidden="1">
      <c r="A595" s="228"/>
      <c r="B595" s="186"/>
      <c r="C595" s="184"/>
      <c r="D595" s="190"/>
      <c r="E595" s="230"/>
      <c r="F595" s="230"/>
      <c r="G595" s="216"/>
      <c r="H595" s="216"/>
      <c r="I595" s="216"/>
      <c r="J595" s="226"/>
    </row>
    <row r="596" spans="1:10" hidden="1">
      <c r="A596" s="228"/>
      <c r="B596" s="186"/>
      <c r="C596" s="184"/>
      <c r="D596" s="190"/>
      <c r="E596" s="229"/>
      <c r="F596" s="230"/>
      <c r="G596" s="216"/>
      <c r="H596" s="216"/>
      <c r="I596" s="216"/>
      <c r="J596" s="226"/>
    </row>
    <row r="597" spans="1:10" hidden="1">
      <c r="A597" s="228"/>
      <c r="B597" s="233"/>
      <c r="C597" s="184"/>
      <c r="D597" s="190"/>
      <c r="E597" s="229"/>
      <c r="F597" s="230"/>
      <c r="G597" s="216"/>
      <c r="H597" s="216"/>
      <c r="I597" s="216"/>
      <c r="J597" s="219"/>
    </row>
    <row r="598" spans="1:10" hidden="1">
      <c r="A598" s="228"/>
      <c r="B598" s="233"/>
      <c r="C598" s="184"/>
      <c r="D598" s="190"/>
      <c r="E598" s="229"/>
      <c r="F598" s="230"/>
      <c r="G598" s="216"/>
      <c r="H598" s="216"/>
      <c r="I598" s="216"/>
      <c r="J598" s="226"/>
    </row>
    <row r="599" spans="1:10" hidden="1">
      <c r="A599" s="228"/>
      <c r="B599" s="186"/>
      <c r="C599" s="184"/>
      <c r="D599" s="190"/>
      <c r="E599" s="230"/>
      <c r="F599" s="230"/>
      <c r="G599" s="216"/>
      <c r="H599" s="216"/>
      <c r="I599" s="216"/>
      <c r="J599" s="220"/>
    </row>
    <row r="600" spans="1:10" hidden="1">
      <c r="A600" s="228"/>
      <c r="B600" s="233"/>
      <c r="C600" s="184"/>
      <c r="D600" s="190"/>
      <c r="E600" s="229"/>
      <c r="F600" s="230"/>
      <c r="G600" s="216"/>
      <c r="H600" s="216"/>
      <c r="I600" s="216"/>
      <c r="J600" s="220"/>
    </row>
    <row r="601" spans="1:10" hidden="1">
      <c r="A601" s="228"/>
      <c r="B601" s="186"/>
      <c r="C601" s="184"/>
      <c r="D601" s="190"/>
      <c r="E601" s="230"/>
      <c r="F601" s="230"/>
      <c r="G601" s="216"/>
      <c r="H601" s="216"/>
      <c r="I601" s="216"/>
      <c r="J601" s="220"/>
    </row>
    <row r="602" spans="1:10" hidden="1">
      <c r="A602" s="228"/>
      <c r="B602" s="233"/>
      <c r="C602" s="190"/>
      <c r="D602" s="234"/>
      <c r="E602" s="229"/>
      <c r="F602" s="229"/>
      <c r="G602" s="216"/>
      <c r="H602" s="216"/>
      <c r="I602" s="216"/>
      <c r="J602" s="219"/>
    </row>
    <row r="603" spans="1:10" hidden="1">
      <c r="A603" s="228"/>
      <c r="B603" s="233"/>
      <c r="C603" s="190"/>
      <c r="D603" s="234"/>
      <c r="E603" s="229"/>
      <c r="F603" s="229"/>
      <c r="G603" s="216"/>
      <c r="H603" s="216"/>
      <c r="I603" s="216"/>
      <c r="J603" s="219"/>
    </row>
    <row r="604" spans="1:10" hidden="1">
      <c r="A604" s="228"/>
      <c r="B604" s="186"/>
      <c r="C604" s="190"/>
      <c r="D604" s="234"/>
      <c r="E604" s="229"/>
      <c r="F604" s="230"/>
      <c r="G604" s="216"/>
      <c r="H604" s="216"/>
      <c r="I604" s="216"/>
      <c r="J604" s="219"/>
    </row>
    <row r="605" spans="1:10" hidden="1">
      <c r="A605" s="228"/>
      <c r="B605" s="186"/>
      <c r="C605" s="184"/>
      <c r="D605" s="190"/>
      <c r="E605" s="229"/>
      <c r="F605" s="230"/>
      <c r="G605" s="216"/>
      <c r="H605" s="216"/>
      <c r="I605" s="216"/>
      <c r="J605" s="220"/>
    </row>
    <row r="606" spans="1:10" hidden="1">
      <c r="A606" s="228"/>
      <c r="B606" s="233"/>
      <c r="C606" s="184"/>
      <c r="D606" s="190"/>
      <c r="E606" s="229"/>
      <c r="F606" s="230"/>
      <c r="G606" s="216"/>
      <c r="H606" s="216"/>
      <c r="I606" s="216"/>
      <c r="J606" s="219"/>
    </row>
    <row r="607" spans="1:10" hidden="1">
      <c r="A607" s="228"/>
      <c r="B607" s="233"/>
      <c r="C607" s="190"/>
      <c r="D607" s="190"/>
      <c r="E607" s="229"/>
      <c r="F607" s="230"/>
      <c r="G607" s="216"/>
      <c r="H607" s="216"/>
      <c r="I607" s="216"/>
      <c r="J607" s="226"/>
    </row>
    <row r="608" spans="1:10" hidden="1">
      <c r="A608" s="228"/>
      <c r="B608" s="186"/>
      <c r="C608" s="184"/>
      <c r="D608" s="190"/>
      <c r="E608" s="230"/>
      <c r="F608" s="230"/>
      <c r="G608" s="216"/>
      <c r="H608" s="216"/>
      <c r="I608" s="216"/>
      <c r="J608" s="226"/>
    </row>
    <row r="609" spans="1:10" hidden="1">
      <c r="A609" s="228"/>
      <c r="B609" s="233"/>
      <c r="C609" s="190"/>
      <c r="D609" s="234"/>
      <c r="E609" s="229"/>
      <c r="F609" s="230"/>
      <c r="G609" s="216"/>
      <c r="H609" s="216"/>
      <c r="I609" s="216"/>
      <c r="J609" s="226"/>
    </row>
    <row r="610" spans="1:10" hidden="1">
      <c r="A610" s="228"/>
      <c r="B610" s="186"/>
      <c r="C610" s="184"/>
      <c r="D610" s="234"/>
      <c r="E610" s="230"/>
      <c r="F610" s="230"/>
      <c r="G610" s="216"/>
      <c r="H610" s="216"/>
      <c r="I610" s="216"/>
      <c r="J610" s="226"/>
    </row>
    <row r="611" spans="1:10" hidden="1">
      <c r="A611" s="228"/>
      <c r="B611" s="186"/>
      <c r="C611" s="184"/>
      <c r="D611" s="234"/>
      <c r="E611" s="229"/>
      <c r="F611" s="230"/>
      <c r="G611" s="216"/>
      <c r="H611" s="216"/>
      <c r="I611" s="216"/>
      <c r="J611" s="226"/>
    </row>
    <row r="612" spans="1:10" hidden="1">
      <c r="A612" s="228"/>
      <c r="B612" s="233"/>
      <c r="C612" s="190"/>
      <c r="D612" s="234"/>
      <c r="E612" s="229"/>
      <c r="F612" s="230"/>
      <c r="G612" s="216"/>
      <c r="H612" s="216"/>
      <c r="I612" s="216"/>
      <c r="J612" s="219"/>
    </row>
    <row r="613" spans="1:10" hidden="1">
      <c r="A613" s="228"/>
      <c r="B613" s="233"/>
      <c r="C613" s="190"/>
      <c r="D613" s="234"/>
      <c r="E613" s="229"/>
      <c r="F613" s="230"/>
      <c r="G613" s="216"/>
      <c r="H613" s="216"/>
      <c r="I613" s="216"/>
      <c r="J613" s="226"/>
    </row>
    <row r="614" spans="1:10" hidden="1">
      <c r="A614" s="228"/>
      <c r="B614" s="186"/>
      <c r="C614" s="184"/>
      <c r="D614" s="190"/>
      <c r="E614" s="230"/>
      <c r="F614" s="230"/>
      <c r="G614" s="216"/>
      <c r="H614" s="216"/>
      <c r="I614" s="216"/>
      <c r="J614" s="226"/>
    </row>
    <row r="615" spans="1:10" hidden="1">
      <c r="A615" s="228"/>
      <c r="B615" s="233"/>
      <c r="C615" s="190"/>
      <c r="D615" s="234"/>
      <c r="E615" s="229"/>
      <c r="F615" s="230"/>
      <c r="G615" s="216"/>
      <c r="H615" s="216"/>
      <c r="I615" s="216"/>
      <c r="J615" s="226"/>
    </row>
    <row r="616" spans="1:10" hidden="1">
      <c r="A616" s="228"/>
      <c r="B616" s="186"/>
      <c r="C616" s="184"/>
      <c r="D616" s="234"/>
      <c r="E616" s="230"/>
      <c r="F616" s="230"/>
      <c r="G616" s="216"/>
      <c r="H616" s="216"/>
      <c r="I616" s="216"/>
      <c r="J616" s="226"/>
    </row>
    <row r="617" spans="1:10" hidden="1">
      <c r="A617" s="228"/>
      <c r="B617" s="233"/>
      <c r="C617" s="190"/>
      <c r="D617" s="234"/>
      <c r="E617" s="229"/>
      <c r="F617" s="229"/>
      <c r="G617" s="216"/>
      <c r="H617" s="216"/>
      <c r="I617" s="216"/>
      <c r="J617" s="219"/>
    </row>
    <row r="618" spans="1:10" hidden="1">
      <c r="A618" s="228"/>
      <c r="B618" s="233"/>
      <c r="C618" s="190"/>
      <c r="D618" s="234"/>
      <c r="E618" s="229"/>
      <c r="F618" s="229"/>
      <c r="G618" s="216"/>
      <c r="H618" s="216"/>
      <c r="I618" s="216"/>
      <c r="J618" s="219"/>
    </row>
    <row r="619" spans="1:10" hidden="1">
      <c r="A619" s="228"/>
      <c r="B619" s="186"/>
      <c r="C619" s="190"/>
      <c r="D619" s="190"/>
      <c r="E619" s="229"/>
      <c r="F619" s="230"/>
      <c r="G619" s="216"/>
      <c r="H619" s="216"/>
      <c r="I619" s="216"/>
      <c r="J619" s="219"/>
    </row>
    <row r="620" spans="1:10" hidden="1">
      <c r="A620" s="228"/>
      <c r="B620" s="186"/>
      <c r="C620" s="190"/>
      <c r="D620" s="190"/>
      <c r="E620" s="229"/>
      <c r="F620" s="230"/>
      <c r="G620" s="216"/>
      <c r="H620" s="216"/>
      <c r="I620" s="216"/>
      <c r="J620" s="220"/>
    </row>
    <row r="621" spans="1:10" hidden="1">
      <c r="A621" s="228"/>
      <c r="B621" s="233"/>
      <c r="C621" s="190"/>
      <c r="D621" s="234"/>
      <c r="E621" s="229"/>
      <c r="F621" s="230"/>
      <c r="G621" s="216"/>
      <c r="H621" s="216"/>
      <c r="I621" s="216"/>
      <c r="J621" s="219"/>
    </row>
    <row r="622" spans="1:10" hidden="1">
      <c r="A622" s="228"/>
      <c r="B622" s="233"/>
      <c r="C622" s="190"/>
      <c r="D622" s="234"/>
      <c r="E622" s="229"/>
      <c r="F622" s="230"/>
      <c r="G622" s="216"/>
      <c r="H622" s="216"/>
      <c r="I622" s="216"/>
      <c r="J622" s="220"/>
    </row>
    <row r="623" spans="1:10" hidden="1">
      <c r="A623" s="228"/>
      <c r="B623" s="186"/>
      <c r="C623" s="184"/>
      <c r="D623" s="190"/>
      <c r="E623" s="230"/>
      <c r="F623" s="230"/>
      <c r="G623" s="216"/>
      <c r="H623" s="216"/>
      <c r="I623" s="216"/>
      <c r="J623" s="220"/>
    </row>
    <row r="624" spans="1:10" hidden="1">
      <c r="A624" s="228"/>
      <c r="B624" s="233"/>
      <c r="C624" s="184"/>
      <c r="D624" s="190"/>
      <c r="E624" s="230"/>
      <c r="F624" s="230"/>
      <c r="G624" s="216"/>
      <c r="H624" s="216"/>
      <c r="I624" s="216"/>
      <c r="J624" s="220"/>
    </row>
    <row r="625" spans="1:10" hidden="1">
      <c r="A625" s="228"/>
      <c r="B625" s="186"/>
      <c r="C625" s="184"/>
      <c r="D625" s="190"/>
      <c r="E625" s="230"/>
      <c r="F625" s="230"/>
      <c r="G625" s="216"/>
      <c r="H625" s="216"/>
      <c r="I625" s="216"/>
      <c r="J625" s="226"/>
    </row>
    <row r="626" spans="1:10" hidden="1">
      <c r="A626" s="228"/>
      <c r="B626" s="186"/>
      <c r="C626" s="184"/>
      <c r="D626" s="190"/>
      <c r="E626" s="229"/>
      <c r="F626" s="230"/>
      <c r="G626" s="216"/>
      <c r="H626" s="216"/>
      <c r="I626" s="216"/>
      <c r="J626" s="226"/>
    </row>
    <row r="627" spans="1:10" hidden="1">
      <c r="A627" s="228"/>
      <c r="B627" s="233"/>
      <c r="C627" s="190"/>
      <c r="D627" s="190"/>
      <c r="E627" s="229"/>
      <c r="F627" s="230"/>
      <c r="G627" s="216"/>
      <c r="H627" s="216"/>
      <c r="I627" s="216"/>
      <c r="J627" s="219"/>
    </row>
    <row r="628" spans="1:10" hidden="1">
      <c r="A628" s="228"/>
      <c r="B628" s="233"/>
      <c r="C628" s="190"/>
      <c r="D628" s="234"/>
      <c r="E628" s="229"/>
      <c r="F628" s="230"/>
      <c r="G628" s="216"/>
      <c r="H628" s="216"/>
      <c r="I628" s="216"/>
      <c r="J628" s="226"/>
    </row>
    <row r="629" spans="1:10" hidden="1">
      <c r="A629" s="228"/>
      <c r="B629" s="186"/>
      <c r="C629" s="184"/>
      <c r="D629" s="190"/>
      <c r="E629" s="230"/>
      <c r="F629" s="230"/>
      <c r="G629" s="216"/>
      <c r="H629" s="216"/>
      <c r="I629" s="216"/>
      <c r="J629" s="226"/>
    </row>
    <row r="630" spans="1:10" hidden="1">
      <c r="A630" s="228"/>
      <c r="B630" s="233"/>
      <c r="C630" s="190"/>
      <c r="D630" s="234"/>
      <c r="E630" s="229"/>
      <c r="F630" s="230"/>
      <c r="G630" s="216"/>
      <c r="H630" s="216"/>
      <c r="I630" s="216"/>
      <c r="J630" s="226"/>
    </row>
    <row r="631" spans="1:10" hidden="1">
      <c r="A631" s="228"/>
      <c r="B631" s="186"/>
      <c r="C631" s="184"/>
      <c r="D631" s="190"/>
      <c r="E631" s="230"/>
      <c r="F631" s="230"/>
      <c r="G631" s="216"/>
      <c r="H631" s="216"/>
      <c r="I631" s="216"/>
      <c r="J631" s="220"/>
    </row>
    <row r="632" spans="1:10" hidden="1">
      <c r="A632" s="228"/>
      <c r="B632" s="233"/>
      <c r="C632" s="190"/>
      <c r="D632" s="234"/>
      <c r="E632" s="229"/>
      <c r="F632" s="229"/>
      <c r="G632" s="216"/>
      <c r="H632" s="216"/>
      <c r="I632" s="216"/>
      <c r="J632" s="219"/>
    </row>
    <row r="633" spans="1:10" hidden="1">
      <c r="A633" s="228"/>
      <c r="B633" s="233"/>
      <c r="C633" s="190"/>
      <c r="D633" s="234"/>
      <c r="E633" s="229"/>
      <c r="F633" s="229"/>
      <c r="G633" s="216"/>
      <c r="H633" s="216"/>
      <c r="I633" s="216"/>
      <c r="J633" s="219"/>
    </row>
    <row r="634" spans="1:10" hidden="1">
      <c r="A634" s="228"/>
      <c r="B634" s="186"/>
      <c r="C634" s="190"/>
      <c r="D634" s="190"/>
      <c r="E634" s="229"/>
      <c r="F634" s="230"/>
      <c r="G634" s="216"/>
      <c r="H634" s="216"/>
      <c r="I634" s="216"/>
      <c r="J634" s="219"/>
    </row>
    <row r="635" spans="1:10" hidden="1">
      <c r="A635" s="228"/>
      <c r="B635" s="186"/>
      <c r="C635" s="190"/>
      <c r="D635" s="190"/>
      <c r="E635" s="229"/>
      <c r="F635" s="230"/>
      <c r="G635" s="216"/>
      <c r="H635" s="216"/>
      <c r="I635" s="216"/>
      <c r="J635" s="220"/>
    </row>
    <row r="636" spans="1:10" hidden="1">
      <c r="A636" s="228"/>
      <c r="B636" s="233"/>
      <c r="C636" s="190"/>
      <c r="D636" s="234"/>
      <c r="E636" s="229"/>
      <c r="F636" s="230"/>
      <c r="G636" s="216"/>
      <c r="H636" s="216"/>
      <c r="I636" s="216"/>
      <c r="J636" s="219"/>
    </row>
    <row r="637" spans="1:10" hidden="1">
      <c r="A637" s="228"/>
      <c r="B637" s="233"/>
      <c r="C637" s="190"/>
      <c r="D637" s="234"/>
      <c r="E637" s="229"/>
      <c r="F637" s="230"/>
      <c r="G637" s="216"/>
      <c r="H637" s="216"/>
      <c r="I637" s="216"/>
      <c r="J637" s="220"/>
    </row>
    <row r="638" spans="1:10" hidden="1">
      <c r="A638" s="228"/>
      <c r="B638" s="186"/>
      <c r="C638" s="184"/>
      <c r="D638" s="190"/>
      <c r="E638" s="230"/>
      <c r="F638" s="230"/>
      <c r="G638" s="216"/>
      <c r="H638" s="216"/>
      <c r="I638" s="216"/>
      <c r="J638" s="220"/>
    </row>
    <row r="639" spans="1:10" hidden="1">
      <c r="A639" s="228"/>
      <c r="B639" s="233"/>
      <c r="C639" s="184"/>
      <c r="D639" s="190"/>
      <c r="E639" s="229"/>
      <c r="F639" s="230"/>
      <c r="G639" s="216"/>
      <c r="H639" s="216"/>
      <c r="I639" s="216"/>
      <c r="J639" s="220"/>
    </row>
    <row r="640" spans="1:10" hidden="1">
      <c r="A640" s="228"/>
      <c r="B640" s="186"/>
      <c r="C640" s="184"/>
      <c r="D640" s="190"/>
      <c r="E640" s="230"/>
      <c r="F640" s="230"/>
      <c r="G640" s="216"/>
      <c r="H640" s="216"/>
      <c r="I640" s="216"/>
      <c r="J640" s="220"/>
    </row>
    <row r="641" spans="1:10" hidden="1">
      <c r="A641" s="228"/>
      <c r="B641" s="186"/>
      <c r="C641" s="184"/>
      <c r="D641" s="190"/>
      <c r="E641" s="229"/>
      <c r="F641" s="230"/>
      <c r="G641" s="216"/>
      <c r="H641" s="216"/>
      <c r="I641" s="216"/>
      <c r="J641" s="220"/>
    </row>
    <row r="642" spans="1:10" hidden="1">
      <c r="A642" s="228"/>
      <c r="B642" s="233"/>
      <c r="C642" s="190"/>
      <c r="D642" s="190"/>
      <c r="E642" s="229"/>
      <c r="F642" s="230"/>
      <c r="G642" s="216"/>
      <c r="H642" s="216"/>
      <c r="I642" s="216"/>
      <c r="J642" s="219"/>
    </row>
    <row r="643" spans="1:10" hidden="1">
      <c r="A643" s="228"/>
      <c r="B643" s="233"/>
      <c r="C643" s="190"/>
      <c r="D643" s="190"/>
      <c r="E643" s="229"/>
      <c r="F643" s="230"/>
      <c r="G643" s="216"/>
      <c r="H643" s="216"/>
      <c r="I643" s="216"/>
      <c r="J643" s="220"/>
    </row>
    <row r="644" spans="1:10" hidden="1">
      <c r="A644" s="228"/>
      <c r="B644" s="186"/>
      <c r="C644" s="184"/>
      <c r="D644" s="190"/>
      <c r="E644" s="230"/>
      <c r="F644" s="230"/>
      <c r="G644" s="216"/>
      <c r="H644" s="216"/>
      <c r="I644" s="216"/>
      <c r="J644" s="226"/>
    </row>
    <row r="645" spans="1:10" hidden="1">
      <c r="A645" s="228"/>
      <c r="B645" s="233"/>
      <c r="C645" s="184"/>
      <c r="D645" s="234"/>
      <c r="E645" s="229"/>
      <c r="F645" s="230"/>
      <c r="G645" s="216"/>
      <c r="H645" s="216"/>
      <c r="I645" s="216"/>
      <c r="J645" s="220"/>
    </row>
    <row r="646" spans="1:10" hidden="1">
      <c r="A646" s="228"/>
      <c r="B646" s="186"/>
      <c r="C646" s="184"/>
      <c r="D646" s="190"/>
      <c r="E646" s="230"/>
      <c r="F646" s="230"/>
      <c r="G646" s="216"/>
      <c r="H646" s="216"/>
      <c r="I646" s="216"/>
      <c r="J646" s="220"/>
    </row>
    <row r="647" spans="1:10" hidden="1">
      <c r="A647" s="228"/>
      <c r="B647" s="233"/>
      <c r="C647" s="184"/>
      <c r="D647" s="234"/>
      <c r="E647" s="229"/>
      <c r="F647" s="229"/>
      <c r="G647" s="216"/>
      <c r="H647" s="216"/>
      <c r="I647" s="216"/>
      <c r="J647" s="219"/>
    </row>
    <row r="648" spans="1:10" hidden="1">
      <c r="A648" s="228"/>
      <c r="B648" s="233"/>
      <c r="C648" s="190"/>
      <c r="D648" s="234"/>
      <c r="E648" s="229"/>
      <c r="F648" s="229"/>
      <c r="G648" s="216"/>
      <c r="H648" s="216"/>
      <c r="I648" s="216"/>
      <c r="J648" s="219"/>
    </row>
    <row r="649" spans="1:10" hidden="1">
      <c r="A649" s="228"/>
      <c r="B649" s="186"/>
      <c r="C649" s="190"/>
      <c r="D649" s="234"/>
      <c r="E649" s="229"/>
      <c r="F649" s="230"/>
      <c r="G649" s="216"/>
      <c r="H649" s="216"/>
      <c r="I649" s="216"/>
      <c r="J649" s="219"/>
    </row>
    <row r="650" spans="1:10" hidden="1">
      <c r="A650" s="228"/>
      <c r="B650" s="186"/>
      <c r="C650" s="184"/>
      <c r="D650" s="190"/>
      <c r="E650" s="229"/>
      <c r="F650" s="230"/>
      <c r="G650" s="216"/>
      <c r="H650" s="216"/>
      <c r="I650" s="216"/>
      <c r="J650" s="226"/>
    </row>
    <row r="651" spans="1:10" hidden="1">
      <c r="A651" s="228"/>
      <c r="B651" s="233"/>
      <c r="C651" s="190"/>
      <c r="D651" s="234"/>
      <c r="E651" s="229"/>
      <c r="F651" s="230"/>
      <c r="G651" s="216"/>
      <c r="H651" s="216"/>
      <c r="I651" s="216"/>
      <c r="J651" s="219"/>
    </row>
    <row r="652" spans="1:10" hidden="1">
      <c r="A652" s="228"/>
      <c r="B652" s="233"/>
      <c r="C652" s="190"/>
      <c r="D652" s="234"/>
      <c r="E652" s="229"/>
      <c r="F652" s="230"/>
      <c r="G652" s="216"/>
      <c r="H652" s="216"/>
      <c r="I652" s="216"/>
      <c r="J652" s="220"/>
    </row>
    <row r="653" spans="1:10" hidden="1">
      <c r="A653" s="228"/>
      <c r="B653" s="186"/>
      <c r="C653" s="184"/>
      <c r="D653" s="234"/>
      <c r="E653" s="230"/>
      <c r="F653" s="230"/>
      <c r="G653" s="216"/>
      <c r="H653" s="216"/>
      <c r="I653" s="216"/>
      <c r="J653" s="220"/>
    </row>
    <row r="654" spans="1:10" hidden="1">
      <c r="A654" s="228"/>
      <c r="B654" s="233"/>
      <c r="C654" s="184"/>
      <c r="D654" s="234"/>
      <c r="E654" s="229"/>
      <c r="F654" s="230"/>
      <c r="G654" s="216"/>
      <c r="H654" s="216"/>
      <c r="I654" s="216"/>
      <c r="J654" s="220"/>
    </row>
    <row r="655" spans="1:10" hidden="1">
      <c r="A655" s="228"/>
      <c r="B655" s="186"/>
      <c r="C655" s="184"/>
      <c r="D655" s="234"/>
      <c r="E655" s="230"/>
      <c r="F655" s="230"/>
      <c r="G655" s="216"/>
      <c r="H655" s="216"/>
      <c r="I655" s="216"/>
      <c r="J655" s="226"/>
    </row>
    <row r="656" spans="1:10" hidden="1">
      <c r="A656" s="228"/>
      <c r="B656" s="186"/>
      <c r="C656" s="184"/>
      <c r="D656" s="190"/>
      <c r="E656" s="229"/>
      <c r="F656" s="230"/>
      <c r="G656" s="216"/>
      <c r="H656" s="216"/>
      <c r="I656" s="216"/>
      <c r="J656" s="220"/>
    </row>
    <row r="657" spans="1:10" hidden="1">
      <c r="A657" s="228"/>
      <c r="B657" s="233"/>
      <c r="C657" s="184"/>
      <c r="D657" s="190"/>
      <c r="E657" s="229"/>
      <c r="F657" s="230"/>
      <c r="G657" s="216"/>
      <c r="H657" s="216"/>
      <c r="I657" s="216"/>
      <c r="J657" s="219"/>
    </row>
    <row r="658" spans="1:10" hidden="1">
      <c r="A658" s="228"/>
      <c r="B658" s="233"/>
      <c r="C658" s="190"/>
      <c r="D658" s="190"/>
      <c r="E658" s="229"/>
      <c r="F658" s="230"/>
      <c r="G658" s="216"/>
      <c r="H658" s="216"/>
      <c r="I658" s="216"/>
      <c r="J658" s="226"/>
    </row>
    <row r="659" spans="1:10" hidden="1">
      <c r="A659" s="228"/>
      <c r="B659" s="186"/>
      <c r="C659" s="184"/>
      <c r="D659" s="190"/>
      <c r="E659" s="230"/>
      <c r="F659" s="230"/>
      <c r="G659" s="216"/>
      <c r="H659" s="216"/>
      <c r="I659" s="216"/>
      <c r="J659" s="226"/>
    </row>
    <row r="660" spans="1:10" hidden="1">
      <c r="A660" s="581"/>
      <c r="B660" s="581"/>
      <c r="C660" s="581"/>
      <c r="D660" s="581"/>
      <c r="E660" s="581"/>
      <c r="F660" s="581"/>
      <c r="G660" s="238"/>
      <c r="H660" s="238"/>
      <c r="I660" s="238"/>
      <c r="J660" s="239"/>
    </row>
    <row r="661" spans="1:10" hidden="1">
      <c r="A661" s="582" t="s">
        <v>307</v>
      </c>
      <c r="B661" s="582"/>
      <c r="C661" s="582"/>
      <c r="D661" s="582"/>
      <c r="E661" s="582"/>
      <c r="F661" s="582"/>
      <c r="G661" s="582"/>
      <c r="H661" s="582"/>
      <c r="I661" s="582"/>
      <c r="J661" s="582"/>
    </row>
    <row r="662" spans="1:10" hidden="1">
      <c r="A662" s="212"/>
      <c r="B662" s="240"/>
      <c r="C662" s="213"/>
      <c r="D662" s="241"/>
      <c r="E662" s="214"/>
      <c r="F662" s="214"/>
      <c r="G662" s="215"/>
      <c r="H662" s="216"/>
      <c r="I662" s="215"/>
      <c r="J662" s="219"/>
    </row>
    <row r="663" spans="1:10" hidden="1">
      <c r="A663" s="212"/>
      <c r="B663" s="240"/>
      <c r="C663" s="213"/>
      <c r="D663" s="241"/>
      <c r="E663" s="214"/>
      <c r="F663" s="214"/>
      <c r="G663" s="215"/>
      <c r="H663" s="216"/>
      <c r="I663" s="215"/>
      <c r="J663" s="219"/>
    </row>
    <row r="664" spans="1:10" hidden="1">
      <c r="A664" s="212"/>
      <c r="B664" s="182"/>
      <c r="C664" s="213"/>
      <c r="D664" s="213"/>
      <c r="E664" s="214"/>
      <c r="F664" s="218"/>
      <c r="G664" s="215"/>
      <c r="H664" s="216"/>
      <c r="I664" s="215"/>
      <c r="J664" s="219"/>
    </row>
    <row r="665" spans="1:10" hidden="1">
      <c r="A665" s="212"/>
      <c r="B665" s="182"/>
      <c r="C665" s="180"/>
      <c r="D665" s="213"/>
      <c r="E665" s="214"/>
      <c r="F665" s="218"/>
      <c r="G665" s="216"/>
      <c r="H665" s="216"/>
      <c r="I665" s="215"/>
      <c r="J665" s="226"/>
    </row>
    <row r="666" spans="1:10" hidden="1">
      <c r="A666" s="212"/>
      <c r="B666" s="240"/>
      <c r="C666" s="180"/>
      <c r="D666" s="241"/>
      <c r="E666" s="214"/>
      <c r="F666" s="218"/>
      <c r="G666" s="215"/>
      <c r="H666" s="215"/>
      <c r="I666" s="215"/>
      <c r="J666" s="219"/>
    </row>
    <row r="667" spans="1:10" hidden="1">
      <c r="A667" s="212"/>
      <c r="B667" s="240"/>
      <c r="C667" s="213"/>
      <c r="D667" s="241"/>
      <c r="E667" s="214"/>
      <c r="F667" s="218"/>
      <c r="G667" s="215"/>
      <c r="H667" s="215"/>
      <c r="I667" s="215"/>
      <c r="J667" s="226"/>
    </row>
    <row r="668" spans="1:10" hidden="1">
      <c r="A668" s="212"/>
      <c r="B668" s="240"/>
      <c r="C668" s="213"/>
      <c r="D668" s="241"/>
      <c r="E668" s="214"/>
      <c r="F668" s="218"/>
      <c r="G668" s="215"/>
      <c r="H668" s="215"/>
      <c r="I668" s="215"/>
      <c r="J668" s="221"/>
    </row>
    <row r="669" spans="1:10" hidden="1">
      <c r="A669" s="212"/>
      <c r="B669" s="182"/>
      <c r="C669" s="180"/>
      <c r="D669" s="241"/>
      <c r="E669" s="218"/>
      <c r="F669" s="218"/>
      <c r="G669" s="215"/>
      <c r="H669" s="215"/>
      <c r="I669" s="215"/>
      <c r="J669" s="226"/>
    </row>
    <row r="670" spans="1:10" hidden="1">
      <c r="A670" s="212"/>
      <c r="B670" s="240"/>
      <c r="C670" s="213"/>
      <c r="D670" s="241"/>
      <c r="E670" s="214"/>
      <c r="F670" s="218"/>
      <c r="G670" s="215"/>
      <c r="H670" s="215"/>
      <c r="I670" s="215"/>
      <c r="J670" s="226"/>
    </row>
    <row r="671" spans="1:10" hidden="1">
      <c r="A671" s="212"/>
      <c r="B671" s="182"/>
      <c r="C671" s="213"/>
      <c r="D671" s="213"/>
      <c r="E671" s="218"/>
      <c r="F671" s="218"/>
      <c r="G671" s="215"/>
      <c r="H671" s="216"/>
      <c r="I671" s="216"/>
      <c r="J671" s="226"/>
    </row>
    <row r="672" spans="1:10" hidden="1">
      <c r="A672" s="212"/>
      <c r="B672" s="182"/>
      <c r="C672" s="213"/>
      <c r="D672" s="213"/>
      <c r="E672" s="214"/>
      <c r="F672" s="218"/>
      <c r="G672" s="215"/>
      <c r="H672" s="215"/>
      <c r="I672" s="215"/>
      <c r="J672" s="226"/>
    </row>
    <row r="673" spans="1:10" hidden="1">
      <c r="A673" s="212"/>
      <c r="B673" s="240"/>
      <c r="C673" s="213"/>
      <c r="D673" s="241"/>
      <c r="E673" s="214"/>
      <c r="F673" s="218"/>
      <c r="G673" s="215"/>
      <c r="H673" s="215"/>
      <c r="I673" s="215"/>
      <c r="J673" s="221"/>
    </row>
    <row r="674" spans="1:10" hidden="1">
      <c r="A674" s="212"/>
      <c r="B674" s="240"/>
      <c r="C674" s="213"/>
      <c r="D674" s="241"/>
      <c r="E674" s="214"/>
      <c r="F674" s="218"/>
      <c r="G674" s="215"/>
      <c r="H674" s="215"/>
      <c r="I674" s="215"/>
      <c r="J674" s="242"/>
    </row>
    <row r="675" spans="1:10" hidden="1">
      <c r="A675" s="212"/>
      <c r="B675" s="182"/>
      <c r="C675" s="180"/>
      <c r="D675" s="213"/>
      <c r="E675" s="218"/>
      <c r="F675" s="218"/>
      <c r="G675" s="215"/>
      <c r="H675" s="215"/>
      <c r="I675" s="216"/>
      <c r="J675" s="226"/>
    </row>
    <row r="676" spans="1:10" hidden="1">
      <c r="A676" s="212"/>
      <c r="B676" s="240"/>
      <c r="C676" s="213"/>
      <c r="D676" s="241"/>
      <c r="E676" s="214"/>
      <c r="F676" s="218"/>
      <c r="G676" s="215"/>
      <c r="H676" s="215"/>
      <c r="I676" s="216"/>
      <c r="J676" s="226"/>
    </row>
    <row r="677" spans="1:10" hidden="1">
      <c r="A677" s="212"/>
      <c r="B677" s="182"/>
      <c r="C677" s="180"/>
      <c r="D677" s="213"/>
      <c r="E677" s="218"/>
      <c r="F677" s="218"/>
      <c r="G677" s="215"/>
      <c r="H677" s="215"/>
      <c r="I677" s="215"/>
      <c r="J677" s="242"/>
    </row>
    <row r="678" spans="1:10" hidden="1">
      <c r="A678" s="581"/>
      <c r="B678" s="581"/>
      <c r="C678" s="581"/>
      <c r="D678" s="581"/>
      <c r="E678" s="581"/>
      <c r="F678" s="581"/>
      <c r="G678" s="238"/>
      <c r="H678" s="238"/>
      <c r="I678" s="238"/>
      <c r="J678" s="239"/>
    </row>
    <row r="679" spans="1:10" hidden="1">
      <c r="A679" s="582"/>
      <c r="B679" s="582"/>
      <c r="C679" s="582"/>
      <c r="D679" s="582"/>
      <c r="E679" s="582"/>
      <c r="F679" s="582"/>
      <c r="G679" s="582"/>
      <c r="H679" s="582"/>
      <c r="I679" s="582"/>
      <c r="J679" s="582"/>
    </row>
    <row r="680" spans="1:10" hidden="1">
      <c r="A680" s="212"/>
      <c r="B680" s="182"/>
      <c r="C680" s="213"/>
      <c r="D680" s="213"/>
      <c r="E680" s="214"/>
      <c r="F680" s="218"/>
      <c r="G680" s="215"/>
      <c r="H680" s="215"/>
      <c r="I680" s="215"/>
      <c r="J680" s="219"/>
    </row>
    <row r="681" spans="1:10" hidden="1">
      <c r="A681" s="212"/>
      <c r="B681" s="182"/>
      <c r="C681" s="180"/>
      <c r="D681" s="213"/>
      <c r="E681" s="214"/>
      <c r="F681" s="218"/>
      <c r="G681" s="215"/>
      <c r="H681" s="215"/>
      <c r="I681" s="215"/>
      <c r="J681" s="242"/>
    </row>
    <row r="682" spans="1:10" hidden="1">
      <c r="A682" s="212"/>
      <c r="B682" s="240"/>
      <c r="C682" s="213"/>
      <c r="D682" s="241"/>
      <c r="E682" s="214"/>
      <c r="F682" s="218"/>
      <c r="G682" s="215"/>
      <c r="H682" s="216"/>
      <c r="I682" s="216"/>
      <c r="J682" s="219"/>
    </row>
    <row r="683" spans="1:10" hidden="1">
      <c r="A683" s="212"/>
      <c r="B683" s="240"/>
      <c r="C683" s="213"/>
      <c r="D683" s="241"/>
      <c r="E683" s="214"/>
      <c r="F683" s="218"/>
      <c r="G683" s="215"/>
      <c r="H683" s="215"/>
      <c r="I683" s="215"/>
      <c r="J683" s="226"/>
    </row>
    <row r="684" spans="1:10" hidden="1">
      <c r="A684" s="212"/>
      <c r="B684" s="182"/>
      <c r="C684" s="213"/>
      <c r="D684" s="241"/>
      <c r="E684" s="218"/>
      <c r="F684" s="218"/>
      <c r="G684" s="215"/>
      <c r="H684" s="215"/>
      <c r="I684" s="215"/>
      <c r="J684" s="242"/>
    </row>
    <row r="685" spans="1:10" hidden="1">
      <c r="A685" s="212"/>
      <c r="B685" s="240"/>
      <c r="C685" s="213"/>
      <c r="D685" s="241"/>
      <c r="E685" s="214"/>
      <c r="F685" s="218"/>
      <c r="G685" s="215"/>
      <c r="H685" s="215"/>
      <c r="I685" s="215"/>
      <c r="J685" s="226"/>
    </row>
    <row r="686" spans="1:10" hidden="1">
      <c r="A686" s="212"/>
      <c r="B686" s="240"/>
      <c r="C686" s="213"/>
      <c r="D686" s="241"/>
      <c r="E686" s="214"/>
      <c r="F686" s="218"/>
      <c r="G686" s="215"/>
      <c r="H686" s="215"/>
      <c r="I686" s="227"/>
      <c r="J686" s="243"/>
    </row>
    <row r="687" spans="1:10" hidden="1">
      <c r="A687" s="212"/>
      <c r="B687" s="182"/>
      <c r="C687" s="180"/>
      <c r="D687" s="241"/>
      <c r="E687" s="218"/>
      <c r="F687" s="218"/>
      <c r="G687" s="215"/>
      <c r="H687" s="215"/>
      <c r="I687" s="215"/>
      <c r="J687" s="226"/>
    </row>
    <row r="688" spans="1:10" hidden="1">
      <c r="A688" s="212"/>
      <c r="B688" s="182"/>
      <c r="C688" s="180"/>
      <c r="D688" s="213"/>
      <c r="E688" s="214"/>
      <c r="F688" s="218"/>
      <c r="G688" s="215"/>
      <c r="H688" s="215"/>
      <c r="I688" s="215"/>
      <c r="J688" s="226"/>
    </row>
    <row r="689" spans="1:10" hidden="1">
      <c r="A689" s="212"/>
      <c r="B689" s="240"/>
      <c r="C689" s="180"/>
      <c r="D689" s="241"/>
      <c r="E689" s="214"/>
      <c r="F689" s="218"/>
      <c r="G689" s="215"/>
      <c r="H689" s="216"/>
      <c r="I689" s="216"/>
      <c r="J689" s="219"/>
    </row>
    <row r="690" spans="1:10" hidden="1">
      <c r="A690" s="212"/>
      <c r="B690" s="240"/>
      <c r="C690" s="213"/>
      <c r="D690" s="241"/>
      <c r="E690" s="214"/>
      <c r="F690" s="218"/>
      <c r="G690" s="215"/>
      <c r="H690" s="216"/>
      <c r="I690" s="216"/>
      <c r="J690" s="226"/>
    </row>
    <row r="691" spans="1:10" hidden="1">
      <c r="A691" s="212"/>
      <c r="B691" s="182"/>
      <c r="C691" s="180"/>
      <c r="D691" s="213"/>
      <c r="E691" s="218"/>
      <c r="F691" s="218"/>
      <c r="G691" s="215"/>
      <c r="H691" s="215"/>
      <c r="I691" s="215"/>
      <c r="J691" s="242"/>
    </row>
    <row r="692" spans="1:10" hidden="1">
      <c r="A692" s="212"/>
      <c r="B692" s="240"/>
      <c r="C692" s="180"/>
      <c r="D692" s="213"/>
      <c r="E692" s="214"/>
      <c r="F692" s="218"/>
      <c r="G692" s="215"/>
      <c r="H692" s="215"/>
      <c r="I692" s="215"/>
      <c r="J692" s="242"/>
    </row>
    <row r="693" spans="1:10" hidden="1">
      <c r="A693" s="212"/>
      <c r="B693" s="182"/>
      <c r="C693" s="180"/>
      <c r="D693" s="213"/>
      <c r="E693" s="218"/>
      <c r="F693" s="218"/>
      <c r="G693" s="215"/>
      <c r="H693" s="215"/>
      <c r="I693" s="216"/>
      <c r="J693" s="226"/>
    </row>
    <row r="694" spans="1:10" hidden="1">
      <c r="A694" s="212"/>
      <c r="B694" s="240"/>
      <c r="C694" s="180"/>
      <c r="D694" s="241"/>
      <c r="E694" s="214"/>
      <c r="F694" s="218"/>
      <c r="G694" s="215"/>
      <c r="H694" s="215"/>
      <c r="I694" s="216"/>
      <c r="J694" s="219"/>
    </row>
    <row r="695" spans="1:10" hidden="1">
      <c r="A695" s="212"/>
      <c r="B695" s="240"/>
      <c r="C695" s="213"/>
      <c r="D695" s="241"/>
      <c r="E695" s="214"/>
      <c r="F695" s="214"/>
      <c r="G695" s="215"/>
      <c r="H695" s="216"/>
      <c r="I695" s="216"/>
      <c r="J695" s="219"/>
    </row>
    <row r="696" spans="1:10" hidden="1">
      <c r="A696" s="212"/>
      <c r="B696" s="182"/>
      <c r="C696" s="213"/>
      <c r="D696" s="213"/>
      <c r="E696" s="214"/>
      <c r="F696" s="218"/>
      <c r="G696" s="215"/>
      <c r="H696" s="215"/>
      <c r="I696" s="216"/>
      <c r="J696" s="219"/>
    </row>
    <row r="697" spans="1:10" hidden="1">
      <c r="A697" s="212"/>
      <c r="B697" s="182"/>
      <c r="C697" s="180"/>
      <c r="D697" s="213"/>
      <c r="E697" s="214"/>
      <c r="F697" s="218"/>
      <c r="G697" s="215"/>
      <c r="H697" s="216"/>
      <c r="I697" s="216"/>
      <c r="J697" s="226"/>
    </row>
    <row r="698" spans="1:10" hidden="1">
      <c r="A698" s="212"/>
      <c r="B698" s="240"/>
      <c r="C698" s="213"/>
      <c r="D698" s="241"/>
      <c r="E698" s="214"/>
      <c r="F698" s="218"/>
      <c r="G698" s="215"/>
      <c r="H698" s="215"/>
      <c r="I698" s="216"/>
      <c r="J698" s="219"/>
    </row>
    <row r="699" spans="1:10" hidden="1">
      <c r="A699" s="212"/>
      <c r="B699" s="240"/>
      <c r="C699" s="213"/>
      <c r="D699" s="241"/>
      <c r="E699" s="214"/>
      <c r="F699" s="218"/>
      <c r="G699" s="215"/>
      <c r="H699" s="216"/>
      <c r="I699" s="216"/>
      <c r="J699" s="226"/>
    </row>
    <row r="700" spans="1:10" hidden="1">
      <c r="A700" s="581"/>
      <c r="B700" s="581"/>
      <c r="C700" s="581"/>
      <c r="D700" s="581"/>
      <c r="E700" s="581"/>
      <c r="F700" s="581"/>
      <c r="G700" s="238"/>
      <c r="H700" s="238"/>
      <c r="I700" s="238"/>
      <c r="J700" s="244"/>
    </row>
    <row r="701" spans="1:10" hidden="1">
      <c r="A701" s="582"/>
      <c r="B701" s="582"/>
      <c r="C701" s="582"/>
      <c r="D701" s="582"/>
      <c r="E701" s="582"/>
      <c r="F701" s="582"/>
      <c r="G701" s="582"/>
      <c r="H701" s="582"/>
      <c r="I701" s="582"/>
      <c r="J701" s="582"/>
    </row>
    <row r="702" spans="1:10" hidden="1">
      <c r="A702" s="212"/>
      <c r="B702" s="182"/>
      <c r="C702" s="180"/>
      <c r="D702" s="213"/>
      <c r="E702" s="218"/>
      <c r="F702" s="218"/>
      <c r="G702" s="215"/>
      <c r="H702" s="215"/>
      <c r="I702" s="216"/>
      <c r="J702" s="226"/>
    </row>
    <row r="703" spans="1:10" hidden="1">
      <c r="A703" s="212"/>
      <c r="B703" s="182"/>
      <c r="C703" s="180"/>
      <c r="D703" s="213"/>
      <c r="E703" s="214"/>
      <c r="F703" s="218"/>
      <c r="G703" s="215"/>
      <c r="H703" s="215"/>
      <c r="I703" s="215"/>
      <c r="J703" s="226"/>
    </row>
    <row r="704" spans="1:10" hidden="1">
      <c r="A704" s="212"/>
      <c r="B704" s="240"/>
      <c r="C704" s="213"/>
      <c r="D704" s="241"/>
      <c r="E704" s="214"/>
      <c r="F704" s="218"/>
      <c r="G704" s="215"/>
      <c r="H704" s="216"/>
      <c r="I704" s="216"/>
      <c r="J704" s="219"/>
    </row>
    <row r="705" spans="1:10" hidden="1">
      <c r="A705" s="212"/>
      <c r="B705" s="240"/>
      <c r="C705" s="213"/>
      <c r="D705" s="241"/>
      <c r="E705" s="214"/>
      <c r="F705" s="218"/>
      <c r="G705" s="215"/>
      <c r="H705" s="215"/>
      <c r="I705" s="215"/>
      <c r="J705" s="226"/>
    </row>
    <row r="706" spans="1:10" hidden="1">
      <c r="A706" s="212"/>
      <c r="B706" s="240"/>
      <c r="C706" s="213"/>
      <c r="D706" s="241"/>
      <c r="E706" s="214"/>
      <c r="F706" s="218"/>
      <c r="G706" s="215"/>
      <c r="H706" s="215"/>
      <c r="I706" s="227"/>
      <c r="J706" s="243"/>
    </row>
    <row r="707" spans="1:10" hidden="1">
      <c r="A707" s="212"/>
      <c r="B707" s="182"/>
      <c r="C707" s="180"/>
      <c r="D707" s="241"/>
      <c r="E707" s="218"/>
      <c r="F707" s="218"/>
      <c r="G707" s="215"/>
      <c r="H707" s="215"/>
      <c r="I707" s="215"/>
      <c r="J707" s="226"/>
    </row>
    <row r="708" spans="1:10" hidden="1">
      <c r="A708" s="212"/>
      <c r="B708" s="240"/>
      <c r="C708" s="180"/>
      <c r="D708" s="241"/>
      <c r="E708" s="214"/>
      <c r="F708" s="218"/>
      <c r="G708" s="215"/>
      <c r="H708" s="215"/>
      <c r="I708" s="215"/>
      <c r="J708" s="226"/>
    </row>
    <row r="709" spans="1:10" hidden="1">
      <c r="A709" s="212"/>
      <c r="B709" s="182"/>
      <c r="C709" s="180"/>
      <c r="D709" s="213"/>
      <c r="E709" s="218"/>
      <c r="F709" s="218"/>
      <c r="G709" s="215"/>
      <c r="H709" s="215"/>
      <c r="I709" s="215"/>
      <c r="J709" s="226"/>
    </row>
    <row r="710" spans="1:10" hidden="1">
      <c r="A710" s="212"/>
      <c r="B710" s="240"/>
      <c r="C710" s="180"/>
      <c r="D710" s="241"/>
      <c r="E710" s="214"/>
      <c r="F710" s="214"/>
      <c r="G710" s="215"/>
      <c r="H710" s="216"/>
      <c r="I710" s="216"/>
      <c r="J710" s="219"/>
    </row>
    <row r="711" spans="1:10" hidden="1">
      <c r="A711" s="212"/>
      <c r="B711" s="240"/>
      <c r="C711" s="213"/>
      <c r="D711" s="241"/>
      <c r="E711" s="214"/>
      <c r="F711" s="214"/>
      <c r="G711" s="215"/>
      <c r="H711" s="215"/>
      <c r="I711" s="215"/>
      <c r="J711" s="221"/>
    </row>
    <row r="712" spans="1:10" hidden="1">
      <c r="A712" s="212"/>
      <c r="B712" s="182"/>
      <c r="C712" s="213"/>
      <c r="D712" s="213"/>
      <c r="E712" s="214"/>
      <c r="F712" s="218"/>
      <c r="G712" s="215"/>
      <c r="H712" s="215"/>
      <c r="I712" s="215"/>
      <c r="J712" s="221"/>
    </row>
    <row r="713" spans="1:10" hidden="1">
      <c r="A713" s="212"/>
      <c r="B713" s="182"/>
      <c r="C713" s="213"/>
      <c r="D713" s="213"/>
      <c r="E713" s="214"/>
      <c r="F713" s="218"/>
      <c r="G713" s="215"/>
      <c r="H713" s="215"/>
      <c r="I713" s="216"/>
      <c r="J713" s="226"/>
    </row>
    <row r="714" spans="1:10" hidden="1">
      <c r="A714" s="212"/>
      <c r="B714" s="240"/>
      <c r="C714" s="213"/>
      <c r="D714" s="241"/>
      <c r="E714" s="214"/>
      <c r="F714" s="218"/>
      <c r="G714" s="215"/>
      <c r="H714" s="215"/>
      <c r="I714" s="215"/>
      <c r="J714" s="221"/>
    </row>
    <row r="715" spans="1:10" hidden="1">
      <c r="A715" s="212"/>
      <c r="B715" s="240"/>
      <c r="C715" s="213"/>
      <c r="D715" s="241"/>
      <c r="E715" s="214"/>
      <c r="F715" s="218"/>
      <c r="G715" s="215"/>
      <c r="H715" s="215"/>
      <c r="I715" s="215"/>
      <c r="J715" s="242"/>
    </row>
    <row r="716" spans="1:10" hidden="1">
      <c r="A716" s="212"/>
      <c r="B716" s="182"/>
      <c r="C716" s="180"/>
      <c r="D716" s="213"/>
      <c r="E716" s="218"/>
      <c r="F716" s="218"/>
      <c r="G716" s="215"/>
      <c r="H716" s="216"/>
      <c r="I716" s="216"/>
      <c r="J716" s="226"/>
    </row>
    <row r="717" spans="1:10" hidden="1">
      <c r="A717" s="212"/>
      <c r="B717" s="240"/>
      <c r="C717" s="213"/>
      <c r="D717" s="241"/>
      <c r="E717" s="214"/>
      <c r="F717" s="218"/>
      <c r="G717" s="215"/>
      <c r="H717" s="215"/>
      <c r="I717" s="216"/>
      <c r="J717" s="226"/>
    </row>
    <row r="718" spans="1:10" hidden="1">
      <c r="A718" s="212"/>
      <c r="B718" s="182"/>
      <c r="C718" s="180"/>
      <c r="D718" s="213"/>
      <c r="E718" s="218"/>
      <c r="F718" s="218"/>
      <c r="G718" s="215"/>
      <c r="H718" s="215"/>
      <c r="I718" s="215"/>
      <c r="J718" s="242"/>
    </row>
    <row r="719" spans="1:10" hidden="1">
      <c r="A719" s="212"/>
      <c r="B719" s="182"/>
      <c r="C719" s="180"/>
      <c r="D719" s="213"/>
      <c r="E719" s="214"/>
      <c r="F719" s="218"/>
      <c r="G719" s="215"/>
      <c r="H719" s="215"/>
      <c r="I719" s="215"/>
      <c r="J719" s="242"/>
    </row>
    <row r="720" spans="1:10" hidden="1">
      <c r="A720" s="212"/>
      <c r="B720" s="240"/>
      <c r="C720" s="213"/>
      <c r="D720" s="241"/>
      <c r="E720" s="214"/>
      <c r="F720" s="218"/>
      <c r="G720" s="215"/>
      <c r="H720" s="215"/>
      <c r="I720" s="215"/>
      <c r="J720" s="219"/>
    </row>
    <row r="721" spans="1:10" hidden="1">
      <c r="A721" s="212"/>
      <c r="B721" s="240"/>
      <c r="C721" s="213"/>
      <c r="D721" s="241"/>
      <c r="E721" s="214"/>
      <c r="F721" s="218"/>
      <c r="G721" s="215"/>
      <c r="H721" s="215"/>
      <c r="I721" s="215"/>
      <c r="J721" s="242"/>
    </row>
    <row r="722" spans="1:10" hidden="1">
      <c r="A722" s="212"/>
      <c r="B722" s="182"/>
      <c r="C722" s="180"/>
      <c r="D722" s="241"/>
      <c r="E722" s="218"/>
      <c r="F722" s="218"/>
      <c r="G722" s="215"/>
      <c r="H722" s="215"/>
      <c r="I722" s="215"/>
      <c r="J722" s="242"/>
    </row>
    <row r="723" spans="1:10" hidden="1">
      <c r="A723" s="212"/>
      <c r="B723" s="240"/>
      <c r="C723" s="213"/>
      <c r="D723" s="241"/>
      <c r="E723" s="214"/>
      <c r="F723" s="218"/>
      <c r="G723" s="215"/>
      <c r="H723" s="215"/>
      <c r="I723" s="216"/>
      <c r="J723" s="226"/>
    </row>
    <row r="724" spans="1:10" hidden="1">
      <c r="A724" s="212"/>
      <c r="B724" s="182"/>
      <c r="C724" s="180"/>
      <c r="D724" s="241"/>
      <c r="E724" s="218"/>
      <c r="F724" s="218"/>
      <c r="G724" s="215"/>
      <c r="H724" s="215"/>
      <c r="I724" s="215"/>
      <c r="J724" s="226"/>
    </row>
    <row r="725" spans="1:10" hidden="1">
      <c r="A725" s="212"/>
      <c r="B725" s="240"/>
      <c r="C725" s="213"/>
      <c r="D725" s="241"/>
      <c r="E725" s="214"/>
      <c r="F725" s="214"/>
      <c r="G725" s="215"/>
      <c r="H725" s="215"/>
      <c r="I725" s="215"/>
      <c r="J725" s="219"/>
    </row>
    <row r="726" spans="1:10" hidden="1">
      <c r="A726" s="212"/>
      <c r="B726" s="240"/>
      <c r="C726" s="213"/>
      <c r="D726" s="241"/>
      <c r="E726" s="214"/>
      <c r="F726" s="214"/>
      <c r="G726" s="215"/>
      <c r="H726" s="215"/>
      <c r="I726" s="215"/>
      <c r="J726" s="221"/>
    </row>
    <row r="727" spans="1:10" hidden="1">
      <c r="A727" s="212"/>
      <c r="B727" s="182"/>
      <c r="C727" s="213"/>
      <c r="D727" s="241"/>
      <c r="E727" s="214"/>
      <c r="F727" s="218"/>
      <c r="G727" s="215"/>
      <c r="H727" s="215"/>
      <c r="I727" s="215"/>
      <c r="J727" s="221"/>
    </row>
    <row r="728" spans="1:10" hidden="1">
      <c r="A728" s="212"/>
      <c r="B728" s="182"/>
      <c r="C728" s="180"/>
      <c r="D728" s="241"/>
      <c r="E728" s="214"/>
      <c r="F728" s="218"/>
      <c r="G728" s="215"/>
      <c r="H728" s="215"/>
      <c r="I728" s="215"/>
      <c r="J728" s="242"/>
    </row>
    <row r="729" spans="1:10" hidden="1">
      <c r="A729" s="212"/>
      <c r="B729" s="240"/>
      <c r="C729" s="180"/>
      <c r="D729" s="241"/>
      <c r="E729" s="214"/>
      <c r="F729" s="218"/>
      <c r="G729" s="215"/>
      <c r="H729" s="215"/>
      <c r="I729" s="215"/>
      <c r="J729" s="221"/>
    </row>
    <row r="730" spans="1:10" hidden="1">
      <c r="A730" s="212"/>
      <c r="B730" s="240"/>
      <c r="C730" s="213"/>
      <c r="D730" s="241"/>
      <c r="E730" s="214"/>
      <c r="F730" s="218"/>
      <c r="G730" s="215"/>
      <c r="H730" s="215"/>
      <c r="I730" s="215"/>
      <c r="J730" s="242"/>
    </row>
    <row r="731" spans="1:10" hidden="1">
      <c r="A731" s="212"/>
      <c r="B731" s="182"/>
      <c r="C731" s="180"/>
      <c r="D731" s="241"/>
      <c r="E731" s="218"/>
      <c r="F731" s="218"/>
      <c r="G731" s="215"/>
      <c r="H731" s="215"/>
      <c r="I731" s="215"/>
      <c r="J731" s="242"/>
    </row>
    <row r="732" spans="1:10" hidden="1">
      <c r="A732" s="212"/>
      <c r="B732" s="240"/>
      <c r="C732" s="213"/>
      <c r="D732" s="241"/>
      <c r="E732" s="214"/>
      <c r="F732" s="218"/>
      <c r="G732" s="215"/>
      <c r="H732" s="215"/>
      <c r="I732" s="215"/>
      <c r="J732" s="242"/>
    </row>
    <row r="733" spans="1:10" hidden="1">
      <c r="A733" s="212"/>
      <c r="B733" s="182"/>
      <c r="C733" s="180"/>
      <c r="D733" s="241"/>
      <c r="E733" s="218"/>
      <c r="F733" s="218"/>
      <c r="G733" s="215"/>
      <c r="H733" s="215"/>
      <c r="I733" s="215"/>
      <c r="J733" s="242"/>
    </row>
    <row r="734" spans="1:10" hidden="1">
      <c r="A734" s="212"/>
      <c r="B734" s="182"/>
      <c r="C734" s="180"/>
      <c r="D734" s="241"/>
      <c r="E734" s="214"/>
      <c r="F734" s="218"/>
      <c r="G734" s="215"/>
      <c r="H734" s="215"/>
      <c r="I734" s="215"/>
      <c r="J734" s="226"/>
    </row>
    <row r="735" spans="1:10" hidden="1">
      <c r="A735" s="212"/>
      <c r="B735" s="240"/>
      <c r="C735" s="213"/>
      <c r="D735" s="241"/>
      <c r="E735" s="214"/>
      <c r="F735" s="218"/>
      <c r="G735" s="215"/>
      <c r="H735" s="215"/>
      <c r="I735" s="215"/>
      <c r="J735" s="219"/>
    </row>
    <row r="736" spans="1:10" ht="14.25" hidden="1" customHeight="1">
      <c r="A736" s="583"/>
      <c r="B736" s="583"/>
      <c r="C736" s="583"/>
      <c r="D736" s="583"/>
      <c r="E736" s="583"/>
      <c r="F736" s="583"/>
      <c r="G736" s="245"/>
      <c r="H736" s="245"/>
      <c r="I736" s="245"/>
      <c r="J736" s="246"/>
    </row>
    <row r="737" spans="1:17">
      <c r="A737" s="584" t="s">
        <v>308</v>
      </c>
      <c r="B737" s="584"/>
      <c r="C737" s="584"/>
      <c r="D737" s="584"/>
      <c r="E737" s="584"/>
      <c r="F737" s="584"/>
      <c r="G737" s="247">
        <f>ROUND(SUM(G8:G64),0)</f>
        <v>151</v>
      </c>
      <c r="H737" s="247">
        <f>ROUND(SUM(H8:H64),0)</f>
        <v>75</v>
      </c>
      <c r="I737" s="247">
        <f>ROUND(SUM(I8:I64),0)</f>
        <v>13</v>
      </c>
      <c r="J737" s="248">
        <f>ROUND(SUM(J8:J64),0)</f>
        <v>1</v>
      </c>
    </row>
    <row r="738" spans="1:17" ht="15.75">
      <c r="A738" s="585" t="s">
        <v>309</v>
      </c>
      <c r="B738" s="585"/>
      <c r="C738" s="585"/>
      <c r="D738" s="585"/>
      <c r="E738" s="585"/>
      <c r="F738" s="585"/>
      <c r="G738" s="585"/>
      <c r="H738" s="585"/>
      <c r="I738" s="585"/>
      <c r="J738" s="249">
        <f>SUM(G737,H737,I737,J737)</f>
        <v>240</v>
      </c>
    </row>
    <row r="739" spans="1:17">
      <c r="A739" s="587" t="s">
        <v>310</v>
      </c>
      <c r="B739" s="587"/>
      <c r="C739" s="587"/>
      <c r="D739" s="587"/>
      <c r="E739" s="587"/>
      <c r="F739" s="587"/>
      <c r="G739" s="587"/>
      <c r="H739" s="587"/>
      <c r="I739" s="587"/>
      <c r="J739" s="587"/>
    </row>
    <row r="741" spans="1:17" ht="17.25">
      <c r="A741" s="121" t="s">
        <v>311</v>
      </c>
      <c r="B741" s="121"/>
      <c r="C741" s="121"/>
      <c r="D741" s="121"/>
      <c r="E741" s="121"/>
      <c r="F741" s="121"/>
      <c r="G741" s="121"/>
      <c r="H741" s="121"/>
      <c r="I741" s="121"/>
      <c r="J741" s="121"/>
      <c r="K741" s="121"/>
      <c r="L741" s="121"/>
      <c r="M741" s="121"/>
      <c r="N741" s="121"/>
      <c r="O741" s="121"/>
      <c r="P741" s="121"/>
      <c r="Q741" s="121"/>
    </row>
    <row r="743" spans="1:17">
      <c r="A743" s="588" t="s">
        <v>312</v>
      </c>
      <c r="B743" s="588"/>
      <c r="C743" s="588"/>
      <c r="D743" s="588"/>
      <c r="E743" s="588"/>
      <c r="F743" s="588"/>
      <c r="G743" s="588"/>
    </row>
    <row r="744" spans="1:17" ht="25.5" customHeight="1">
      <c r="A744" s="250" t="s">
        <v>232</v>
      </c>
      <c r="B744" s="589" t="s">
        <v>233</v>
      </c>
      <c r="C744" s="589"/>
      <c r="D744" s="251" t="s">
        <v>234</v>
      </c>
      <c r="E744" s="252" t="s">
        <v>313</v>
      </c>
      <c r="F744" s="252" t="s">
        <v>314</v>
      </c>
      <c r="G744" s="253" t="s">
        <v>315</v>
      </c>
    </row>
    <row r="745" spans="1:17">
      <c r="A745" s="250" t="s">
        <v>316</v>
      </c>
      <c r="B745" s="251" t="s">
        <v>317</v>
      </c>
      <c r="C745" s="251" t="s">
        <v>318</v>
      </c>
      <c r="D745" s="251" t="s">
        <v>316</v>
      </c>
      <c r="E745" s="252" t="s">
        <v>316</v>
      </c>
      <c r="F745" s="252" t="s">
        <v>316</v>
      </c>
      <c r="G745" s="253" t="s">
        <v>221</v>
      </c>
    </row>
    <row r="746" spans="1:17" hidden="1">
      <c r="A746" s="582"/>
      <c r="B746" s="582"/>
      <c r="C746" s="582"/>
      <c r="D746" s="582"/>
      <c r="E746" s="582"/>
      <c r="F746" s="582"/>
      <c r="G746" s="582"/>
    </row>
    <row r="747" spans="1:17">
      <c r="A747" s="179">
        <v>1</v>
      </c>
      <c r="B747" s="213">
        <v>60</v>
      </c>
      <c r="C747" s="213">
        <v>169.5</v>
      </c>
      <c r="D747" s="181" t="s">
        <v>254</v>
      </c>
      <c r="E747" s="181" t="s">
        <v>319</v>
      </c>
      <c r="F747" s="181" t="s">
        <v>320</v>
      </c>
      <c r="G747" s="254">
        <v>109.5</v>
      </c>
    </row>
    <row r="748" spans="1:17">
      <c r="A748" s="179">
        <v>2</v>
      </c>
      <c r="B748" s="213">
        <v>63</v>
      </c>
      <c r="C748" s="213">
        <v>97</v>
      </c>
      <c r="D748" s="181" t="s">
        <v>254</v>
      </c>
      <c r="E748" s="181" t="s">
        <v>321</v>
      </c>
      <c r="F748" s="181" t="s">
        <v>320</v>
      </c>
      <c r="G748" s="254">
        <v>34</v>
      </c>
    </row>
    <row r="749" spans="1:17">
      <c r="A749" s="255">
        <v>3</v>
      </c>
      <c r="B749" s="256">
        <v>109.5</v>
      </c>
      <c r="C749" s="256">
        <v>183</v>
      </c>
      <c r="D749" s="257" t="s">
        <v>25</v>
      </c>
      <c r="E749" s="257" t="s">
        <v>321</v>
      </c>
      <c r="F749" s="257" t="s">
        <v>320</v>
      </c>
      <c r="G749" s="258">
        <v>68.5</v>
      </c>
    </row>
    <row r="750" spans="1:17">
      <c r="A750" s="590" t="s">
        <v>30</v>
      </c>
      <c r="B750" s="590"/>
      <c r="C750" s="590"/>
      <c r="D750" s="590"/>
      <c r="E750" s="590"/>
      <c r="F750" s="590"/>
      <c r="G750" s="259">
        <f>ROUND(SUM(G747:G749),0)</f>
        <v>212</v>
      </c>
    </row>
    <row r="751" spans="1:17">
      <c r="A751" s="173">
        <v>4</v>
      </c>
      <c r="B751" s="260">
        <v>710</v>
      </c>
      <c r="C751" s="260">
        <v>876</v>
      </c>
      <c r="D751" s="175"/>
      <c r="E751" s="181" t="s">
        <v>322</v>
      </c>
      <c r="F751" s="175" t="s">
        <v>323</v>
      </c>
      <c r="G751" s="261">
        <v>156</v>
      </c>
    </row>
    <row r="752" spans="1:17">
      <c r="A752" s="255">
        <v>5</v>
      </c>
      <c r="B752" s="256">
        <v>1533.5</v>
      </c>
      <c r="C752" s="256">
        <v>1668.5</v>
      </c>
      <c r="D752" s="257"/>
      <c r="E752" s="262" t="s">
        <v>322</v>
      </c>
      <c r="F752" s="257" t="s">
        <v>323</v>
      </c>
      <c r="G752" s="258">
        <v>135</v>
      </c>
    </row>
    <row r="753" spans="1:7">
      <c r="A753" s="255">
        <v>6</v>
      </c>
      <c r="B753" s="256">
        <v>1114</v>
      </c>
      <c r="C753" s="256">
        <v>1236</v>
      </c>
      <c r="D753" s="257"/>
      <c r="E753" s="181" t="s">
        <v>322</v>
      </c>
      <c r="F753" s="257" t="s">
        <v>323</v>
      </c>
      <c r="G753" s="258">
        <v>122</v>
      </c>
    </row>
    <row r="754" spans="1:7">
      <c r="A754" s="586" t="s">
        <v>30</v>
      </c>
      <c r="B754" s="586"/>
      <c r="C754" s="586"/>
      <c r="D754" s="586"/>
      <c r="E754" s="586"/>
      <c r="F754" s="586"/>
      <c r="G754" s="263">
        <f>ROUND(SUM(G751:G753),0)</f>
        <v>413</v>
      </c>
    </row>
  </sheetData>
  <mergeCells count="25">
    <mergeCell ref="A754:F754"/>
    <mergeCell ref="A739:J739"/>
    <mergeCell ref="A743:G743"/>
    <mergeCell ref="B744:C744"/>
    <mergeCell ref="A746:G746"/>
    <mergeCell ref="A750:F750"/>
    <mergeCell ref="A700:F700"/>
    <mergeCell ref="A701:J701"/>
    <mergeCell ref="A736:F736"/>
    <mergeCell ref="A737:F737"/>
    <mergeCell ref="A738:I738"/>
    <mergeCell ref="A7:J7"/>
    <mergeCell ref="A660:F660"/>
    <mergeCell ref="A661:J661"/>
    <mergeCell ref="A678:F678"/>
    <mergeCell ref="A679:J679"/>
    <mergeCell ref="A1:J1"/>
    <mergeCell ref="A2:G2"/>
    <mergeCell ref="A4:A6"/>
    <mergeCell ref="B4:B6"/>
    <mergeCell ref="C4:C6"/>
    <mergeCell ref="D4:D6"/>
    <mergeCell ref="E4:E5"/>
    <mergeCell ref="F4:F5"/>
    <mergeCell ref="G4:J4"/>
  </mergeCells>
  <pageMargins left="0.82677165354330717" right="0.23622047244094491" top="0.74803149606299213" bottom="0.35433070866141736" header="0.31496062992125984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9"/>
  <sheetViews>
    <sheetView view="pageBreakPreview" topLeftCell="A12" zoomScaleNormal="100" zoomScaleSheetLayoutView="100" workbookViewId="0">
      <selection activeCell="C12" sqref="C12:J12"/>
    </sheetView>
    <sheetView topLeftCell="A3" workbookViewId="1"/>
  </sheetViews>
  <sheetFormatPr defaultRowHeight="12.75"/>
  <cols>
    <col min="1" max="1" width="4.7109375" style="1" customWidth="1"/>
    <col min="2" max="2" width="9.140625" style="1"/>
    <col min="3" max="3" width="10.42578125" style="1" customWidth="1"/>
    <col min="4" max="7" width="9.140625" style="1"/>
    <col min="8" max="8" width="10.7109375" style="1" customWidth="1"/>
    <col min="9" max="9" width="11" style="1" customWidth="1"/>
    <col min="10" max="10" width="6.42578125" style="1" customWidth="1"/>
    <col min="11" max="16384" width="9.140625" style="1"/>
  </cols>
  <sheetData>
    <row r="1" spans="1:10" ht="15" hidden="1">
      <c r="B1" s="267"/>
    </row>
    <row r="2" spans="1:10" ht="15" hidden="1">
      <c r="B2" s="267"/>
    </row>
    <row r="3" spans="1:10" ht="15">
      <c r="B3" s="267"/>
    </row>
    <row r="4" spans="1:10" ht="15">
      <c r="B4" s="267"/>
    </row>
    <row r="5" spans="1:10" ht="44.25" customHeight="1">
      <c r="A5" s="268"/>
      <c r="B5" s="494" t="s">
        <v>335</v>
      </c>
      <c r="C5" s="494"/>
      <c r="D5" s="496" t="s">
        <v>336</v>
      </c>
      <c r="E5" s="496"/>
      <c r="F5" s="496"/>
      <c r="G5" s="496"/>
      <c r="H5" s="496"/>
      <c r="I5" s="496"/>
      <c r="J5" s="497"/>
    </row>
    <row r="6" spans="1:10" ht="8.25" customHeight="1">
      <c r="A6" s="269"/>
      <c r="B6" s="495"/>
      <c r="C6" s="495"/>
      <c r="D6" s="498"/>
      <c r="E6" s="498"/>
      <c r="F6" s="498"/>
      <c r="G6" s="498"/>
      <c r="H6" s="498"/>
      <c r="I6" s="498"/>
      <c r="J6" s="499"/>
    </row>
    <row r="7" spans="1:10" ht="75" customHeight="1">
      <c r="A7" s="269"/>
      <c r="B7" s="495"/>
      <c r="C7" s="495"/>
      <c r="D7" s="498"/>
      <c r="E7" s="498"/>
      <c r="F7" s="498"/>
      <c r="G7" s="498"/>
      <c r="H7" s="498"/>
      <c r="I7" s="498"/>
      <c r="J7" s="499"/>
    </row>
    <row r="8" spans="1:10" ht="51.75" customHeight="1">
      <c r="A8" s="269"/>
      <c r="B8" s="495" t="s">
        <v>337</v>
      </c>
      <c r="C8" s="495"/>
      <c r="D8" s="500" t="e">
        <f>#REF!</f>
        <v>#REF!</v>
      </c>
      <c r="E8" s="500"/>
      <c r="F8" s="500"/>
      <c r="G8" s="500"/>
      <c r="H8" s="500"/>
      <c r="I8" s="500"/>
      <c r="J8" s="501"/>
    </row>
    <row r="9" spans="1:10" ht="46.5" customHeight="1">
      <c r="A9" s="269"/>
      <c r="B9" s="495"/>
      <c r="C9" s="495"/>
      <c r="D9" s="500"/>
      <c r="E9" s="500"/>
      <c r="F9" s="500"/>
      <c r="G9" s="500"/>
      <c r="H9" s="500"/>
      <c r="I9" s="500"/>
      <c r="J9" s="501"/>
    </row>
    <row r="10" spans="1:10" ht="51" customHeight="1">
      <c r="A10" s="269"/>
      <c r="B10" s="495" t="s">
        <v>338</v>
      </c>
      <c r="C10" s="495"/>
      <c r="D10" s="500" t="s">
        <v>486</v>
      </c>
      <c r="E10" s="500"/>
      <c r="F10" s="500"/>
      <c r="G10" s="500"/>
      <c r="H10" s="500"/>
      <c r="I10" s="500"/>
      <c r="J10" s="501"/>
    </row>
    <row r="11" spans="1:10" ht="49.5" customHeight="1">
      <c r="A11" s="269"/>
      <c r="B11" s="495" t="s">
        <v>339</v>
      </c>
      <c r="C11" s="495"/>
      <c r="D11" s="500" t="s">
        <v>487</v>
      </c>
      <c r="E11" s="500"/>
      <c r="F11" s="500"/>
      <c r="G11" s="500"/>
      <c r="H11" s="500"/>
      <c r="I11" s="500"/>
      <c r="J11" s="501"/>
    </row>
    <row r="12" spans="1:10" ht="51.75" customHeight="1">
      <c r="A12" s="269"/>
      <c r="B12" s="495"/>
      <c r="C12" s="495"/>
      <c r="D12" s="502" t="s">
        <v>488</v>
      </c>
      <c r="E12" s="502"/>
      <c r="F12" s="502"/>
      <c r="G12" s="502"/>
      <c r="H12" s="502"/>
      <c r="I12" s="502"/>
      <c r="J12" s="503"/>
    </row>
    <row r="13" spans="1:10" ht="15" customHeight="1">
      <c r="A13" s="269"/>
      <c r="B13" s="495"/>
      <c r="C13" s="495"/>
      <c r="D13" s="500" t="s">
        <v>489</v>
      </c>
      <c r="E13" s="500"/>
      <c r="F13" s="500"/>
      <c r="G13" s="500"/>
      <c r="H13" s="500"/>
      <c r="I13" s="500"/>
      <c r="J13" s="270"/>
    </row>
    <row r="14" spans="1:10" ht="17.25" customHeight="1">
      <c r="A14" s="269"/>
      <c r="B14" s="495"/>
      <c r="C14" s="495"/>
      <c r="D14" s="502" t="s">
        <v>490</v>
      </c>
      <c r="E14" s="502"/>
      <c r="F14" s="502"/>
      <c r="G14" s="502"/>
      <c r="H14" s="502"/>
      <c r="J14" s="270"/>
    </row>
    <row r="15" spans="1:10" ht="15" customHeight="1">
      <c r="A15" s="269"/>
      <c r="B15" s="495"/>
      <c r="C15" s="495"/>
      <c r="D15" s="271" t="s">
        <v>340</v>
      </c>
      <c r="E15" s="271"/>
      <c r="F15" s="271"/>
      <c r="J15" s="270"/>
    </row>
    <row r="16" spans="1:10" ht="24.75" customHeight="1">
      <c r="A16" s="269"/>
      <c r="B16" s="495"/>
      <c r="C16" s="495"/>
      <c r="D16" s="504"/>
      <c r="E16" s="504"/>
      <c r="F16" s="504"/>
      <c r="J16" s="270"/>
    </row>
    <row r="17" spans="1:10" hidden="1">
      <c r="A17" s="269"/>
      <c r="B17" s="495" t="s">
        <v>341</v>
      </c>
      <c r="C17" s="495"/>
      <c r="D17" s="505">
        <v>911</v>
      </c>
      <c r="E17" s="505"/>
      <c r="F17" s="505"/>
      <c r="J17" s="270"/>
    </row>
    <row r="18" spans="1:10" hidden="1">
      <c r="A18" s="269"/>
      <c r="B18" s="495"/>
      <c r="C18" s="495"/>
      <c r="D18" s="505"/>
      <c r="E18" s="505"/>
      <c r="F18" s="505"/>
      <c r="J18" s="270"/>
    </row>
    <row r="19" spans="1:10" hidden="1">
      <c r="A19" s="269"/>
      <c r="B19" s="495"/>
      <c r="C19" s="495"/>
      <c r="D19" s="505"/>
      <c r="E19" s="505"/>
      <c r="F19" s="505"/>
      <c r="J19" s="270"/>
    </row>
    <row r="20" spans="1:10" ht="43.5" customHeight="1">
      <c r="A20" s="269"/>
      <c r="B20" s="506" t="s">
        <v>343</v>
      </c>
      <c r="C20" s="506"/>
      <c r="D20" s="509" t="s">
        <v>391</v>
      </c>
      <c r="E20" s="509"/>
      <c r="F20" s="509"/>
      <c r="G20" s="509"/>
      <c r="H20" s="509"/>
      <c r="I20" s="509"/>
      <c r="J20" s="270"/>
    </row>
    <row r="21" spans="1:10" ht="12.75" customHeight="1">
      <c r="A21" s="269"/>
      <c r="B21" s="506" t="s">
        <v>342</v>
      </c>
      <c r="C21" s="506"/>
      <c r="D21" s="511" t="s">
        <v>363</v>
      </c>
      <c r="E21" s="511"/>
      <c r="F21" s="511"/>
      <c r="G21" s="511"/>
      <c r="H21" s="511"/>
      <c r="J21" s="270"/>
    </row>
    <row r="22" spans="1:10" ht="35.25" customHeight="1">
      <c r="A22" s="269"/>
      <c r="B22" s="506"/>
      <c r="C22" s="506"/>
      <c r="D22" s="511"/>
      <c r="E22" s="511"/>
      <c r="F22" s="511"/>
      <c r="G22" s="511"/>
      <c r="H22" s="511"/>
      <c r="J22" s="270"/>
    </row>
    <row r="23" spans="1:10" ht="20.25" customHeight="1">
      <c r="A23" s="269"/>
      <c r="B23" s="272"/>
      <c r="C23" s="272" t="s">
        <v>63</v>
      </c>
      <c r="D23" s="512" t="s">
        <v>344</v>
      </c>
      <c r="E23" s="512"/>
      <c r="F23" s="512"/>
      <c r="G23" s="512"/>
      <c r="H23" s="272"/>
      <c r="I23" s="272"/>
      <c r="J23" s="270"/>
    </row>
    <row r="24" spans="1:10" ht="21" customHeight="1">
      <c r="A24" s="269"/>
      <c r="B24" s="507" t="s">
        <v>6</v>
      </c>
      <c r="C24" s="273" t="s">
        <v>345</v>
      </c>
      <c r="D24" s="508" t="s">
        <v>346</v>
      </c>
      <c r="E24" s="508"/>
      <c r="F24" s="508"/>
      <c r="G24" s="508"/>
      <c r="H24" s="508" t="s">
        <v>493</v>
      </c>
      <c r="I24" s="510"/>
      <c r="J24" s="270"/>
    </row>
    <row r="25" spans="1:10">
      <c r="A25" s="269"/>
      <c r="B25" s="507"/>
      <c r="C25" s="273" t="s">
        <v>347</v>
      </c>
      <c r="D25" s="508"/>
      <c r="E25" s="508"/>
      <c r="F25" s="508"/>
      <c r="G25" s="508"/>
      <c r="H25" s="508"/>
      <c r="I25" s="510"/>
      <c r="J25" s="270"/>
    </row>
    <row r="26" spans="1:10" ht="24" hidden="1" customHeight="1">
      <c r="A26" s="269"/>
      <c r="B26" s="507" t="s">
        <v>10</v>
      </c>
      <c r="C26" s="273" t="s">
        <v>345</v>
      </c>
      <c r="D26" s="508" t="s">
        <v>348</v>
      </c>
      <c r="E26" s="508"/>
      <c r="F26" s="508"/>
      <c r="G26" s="508"/>
      <c r="H26" s="508" t="s">
        <v>349</v>
      </c>
      <c r="I26" s="510"/>
      <c r="J26" s="270"/>
    </row>
    <row r="27" spans="1:10" hidden="1">
      <c r="A27" s="269"/>
      <c r="B27" s="507"/>
      <c r="C27" s="273" t="s">
        <v>347</v>
      </c>
      <c r="D27" s="508"/>
      <c r="E27" s="508"/>
      <c r="F27" s="508"/>
      <c r="G27" s="508"/>
      <c r="H27" s="508"/>
      <c r="I27" s="510"/>
      <c r="J27" s="270"/>
    </row>
    <row r="28" spans="1:10" ht="15">
      <c r="A28" s="269"/>
      <c r="B28" s="267"/>
      <c r="J28" s="270"/>
    </row>
    <row r="29" spans="1:10" ht="15">
      <c r="A29" s="269"/>
      <c r="B29" s="267"/>
      <c r="E29" s="13" t="s">
        <v>494</v>
      </c>
      <c r="J29" s="270"/>
    </row>
    <row r="30" spans="1:10">
      <c r="A30" s="274"/>
      <c r="B30" s="275"/>
      <c r="C30" s="275"/>
      <c r="D30" s="275"/>
      <c r="E30" s="275"/>
      <c r="F30" s="275"/>
      <c r="G30" s="275"/>
      <c r="H30" s="275"/>
      <c r="I30" s="275"/>
      <c r="J30" s="276"/>
    </row>
    <row r="31" spans="1:10" ht="15">
      <c r="B31" s="267"/>
    </row>
    <row r="38" spans="2:2" ht="15">
      <c r="B38" s="277"/>
    </row>
    <row r="39" spans="2:2" ht="15">
      <c r="B39" s="277"/>
    </row>
  </sheetData>
  <mergeCells count="27">
    <mergeCell ref="B17:C19"/>
    <mergeCell ref="D17:F19"/>
    <mergeCell ref="B21:C22"/>
    <mergeCell ref="B26:B27"/>
    <mergeCell ref="D26:G27"/>
    <mergeCell ref="B20:C20"/>
    <mergeCell ref="D20:I20"/>
    <mergeCell ref="H26:H27"/>
    <mergeCell ref="I26:I27"/>
    <mergeCell ref="D21:H22"/>
    <mergeCell ref="D23:G23"/>
    <mergeCell ref="B24:B25"/>
    <mergeCell ref="D24:G25"/>
    <mergeCell ref="H24:H25"/>
    <mergeCell ref="I24:I25"/>
    <mergeCell ref="B11:C16"/>
    <mergeCell ref="D11:J11"/>
    <mergeCell ref="D12:J12"/>
    <mergeCell ref="D13:I13"/>
    <mergeCell ref="D14:H14"/>
    <mergeCell ref="D16:F16"/>
    <mergeCell ref="B5:C7"/>
    <mergeCell ref="D5:J7"/>
    <mergeCell ref="B8:C9"/>
    <mergeCell ref="D8:J9"/>
    <mergeCell ref="B10:C10"/>
    <mergeCell ref="D10:J10"/>
  </mergeCells>
  <pageMargins left="0.82677165354330717" right="0.23622047244094491" top="0.74803149606299213" bottom="0.35433070866141736" header="0.31496062992125984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I18"/>
  <sheetViews>
    <sheetView view="pageBreakPreview" topLeftCell="A10" zoomScale="115" zoomScaleNormal="100" zoomScaleSheetLayoutView="115" workbookViewId="0">
      <selection activeCell="C12" sqref="C12:J12"/>
    </sheetView>
    <sheetView workbookViewId="1"/>
  </sheetViews>
  <sheetFormatPr defaultColWidth="8.7109375" defaultRowHeight="15"/>
  <cols>
    <col min="1" max="1" width="16.85546875" customWidth="1"/>
  </cols>
  <sheetData>
    <row r="3" spans="1:9">
      <c r="A3" s="6"/>
      <c r="B3" s="7"/>
      <c r="C3" s="8"/>
      <c r="D3" s="6"/>
      <c r="E3" s="9"/>
      <c r="F3" s="6"/>
      <c r="G3" s="10"/>
      <c r="H3" s="10"/>
      <c r="I3" s="10"/>
    </row>
    <row r="4" spans="1:9">
      <c r="A4" s="6"/>
      <c r="B4" s="7"/>
      <c r="C4" s="8"/>
      <c r="D4" s="6"/>
      <c r="E4" s="9"/>
      <c r="F4" s="6"/>
      <c r="G4" s="10"/>
      <c r="H4" s="10"/>
      <c r="I4" s="10"/>
    </row>
    <row r="5" spans="1:9" ht="30" customHeight="1">
      <c r="A5" s="514" t="s">
        <v>62</v>
      </c>
      <c r="B5" s="514"/>
      <c r="C5" s="514"/>
      <c r="D5" s="514"/>
      <c r="E5" s="514"/>
      <c r="F5" s="514"/>
      <c r="G5" s="514"/>
      <c r="H5" s="514"/>
      <c r="I5" s="514"/>
    </row>
    <row r="6" spans="1:9" ht="30" customHeight="1">
      <c r="A6" s="11"/>
      <c r="B6" s="11"/>
      <c r="C6" s="11"/>
      <c r="D6" s="11"/>
      <c r="E6" s="11"/>
      <c r="F6" s="11"/>
      <c r="G6" s="11"/>
      <c r="H6" s="11"/>
      <c r="I6" s="11"/>
    </row>
    <row r="7" spans="1:9" ht="73.5" customHeight="1">
      <c r="A7" s="12" t="s">
        <v>1</v>
      </c>
      <c r="B7" s="515" t="e">
        <f>#REF!</f>
        <v>#REF!</v>
      </c>
      <c r="C7" s="515"/>
      <c r="D7" s="515"/>
      <c r="E7" s="515"/>
      <c r="F7" s="515"/>
      <c r="G7" s="515"/>
      <c r="H7" s="515"/>
      <c r="I7" s="515"/>
    </row>
    <row r="8" spans="1:9">
      <c r="A8" s="13"/>
      <c r="B8" s="13"/>
      <c r="C8" s="13"/>
      <c r="D8" s="13"/>
      <c r="E8" s="13"/>
      <c r="F8" s="13"/>
      <c r="G8" s="13"/>
      <c r="H8" s="13"/>
      <c r="I8" s="10"/>
    </row>
    <row r="9" spans="1:9" ht="63.75" customHeight="1">
      <c r="A9" s="12" t="s">
        <v>60</v>
      </c>
      <c r="B9" s="516" t="s">
        <v>478</v>
      </c>
      <c r="C9" s="516"/>
      <c r="D9" s="516"/>
      <c r="E9" s="516"/>
      <c r="F9" s="516"/>
      <c r="G9" s="516"/>
      <c r="H9" s="516"/>
      <c r="I9" s="516"/>
    </row>
    <row r="10" spans="1:9">
      <c r="A10" s="13"/>
      <c r="B10" s="13"/>
      <c r="C10" s="13"/>
      <c r="D10" s="13"/>
      <c r="E10" s="13"/>
      <c r="F10" s="13"/>
      <c r="G10" s="13"/>
      <c r="H10" s="13"/>
      <c r="I10" s="10"/>
    </row>
    <row r="11" spans="1:9" ht="66" customHeight="1">
      <c r="A11" s="12" t="s">
        <v>61</v>
      </c>
      <c r="B11" s="516" t="s">
        <v>479</v>
      </c>
      <c r="C11" s="516"/>
      <c r="D11" s="516"/>
      <c r="E11" s="516"/>
      <c r="F11" s="516"/>
      <c r="G11" s="516"/>
      <c r="H11" s="516"/>
      <c r="I11" s="516"/>
    </row>
    <row r="12" spans="1:9">
      <c r="A12" s="14"/>
      <c r="B12" s="13"/>
      <c r="C12" s="13"/>
      <c r="D12" s="13"/>
      <c r="E12" s="13"/>
      <c r="F12" s="13"/>
      <c r="G12" s="13"/>
      <c r="H12" s="13"/>
      <c r="I12" s="13"/>
    </row>
    <row r="13" spans="1:9" ht="18" customHeight="1">
      <c r="A13" s="12" t="s">
        <v>63</v>
      </c>
      <c r="B13" s="516" t="s">
        <v>363</v>
      </c>
      <c r="C13" s="516"/>
      <c r="D13" s="516"/>
      <c r="E13" s="516"/>
      <c r="F13" s="516"/>
      <c r="G13" s="516"/>
      <c r="H13" s="516"/>
      <c r="I13" s="516"/>
    </row>
    <row r="14" spans="1:9" ht="20.25">
      <c r="A14" s="15"/>
      <c r="B14" s="513"/>
      <c r="C14" s="513"/>
      <c r="D14" s="513"/>
      <c r="E14" s="513"/>
      <c r="F14" s="513"/>
      <c r="G14" s="513"/>
      <c r="H14" s="513"/>
      <c r="I14" s="513"/>
    </row>
    <row r="15" spans="1:9" ht="45.75" customHeight="1">
      <c r="A15" s="12" t="s">
        <v>64</v>
      </c>
      <c r="B15" s="500" t="s">
        <v>350</v>
      </c>
      <c r="C15" s="500"/>
      <c r="D15" s="500"/>
      <c r="E15" s="500"/>
      <c r="F15" s="500"/>
      <c r="G15" s="500"/>
      <c r="H15" s="500"/>
      <c r="I15" s="500"/>
    </row>
    <row r="16" spans="1:9">
      <c r="A16" s="6"/>
      <c r="B16" s="7"/>
      <c r="C16" s="8"/>
      <c r="D16" s="6"/>
      <c r="E16" s="9"/>
      <c r="F16" s="6"/>
      <c r="G16" s="10"/>
      <c r="H16" s="10"/>
      <c r="I16" s="10"/>
    </row>
    <row r="17" spans="1:9" ht="30.75" customHeight="1">
      <c r="A17" s="12" t="s">
        <v>65</v>
      </c>
      <c r="B17" s="500" t="s">
        <v>495</v>
      </c>
      <c r="C17" s="500"/>
      <c r="D17" s="500"/>
      <c r="E17" s="500"/>
      <c r="F17" s="500"/>
      <c r="G17" s="500"/>
      <c r="H17" s="500"/>
      <c r="I17" s="500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</sheetData>
  <mergeCells count="8">
    <mergeCell ref="B14:I14"/>
    <mergeCell ref="B15:I15"/>
    <mergeCell ref="B17:I17"/>
    <mergeCell ref="A5:I5"/>
    <mergeCell ref="B7:I7"/>
    <mergeCell ref="B9:I9"/>
    <mergeCell ref="B11:I11"/>
    <mergeCell ref="B13:I13"/>
  </mergeCells>
  <pageMargins left="0.82677165354330717" right="0.23622047244094491" top="0.74803149606299213" bottom="0.35433070866141736" header="0.31496062992125984" footer="0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I79"/>
  <sheetViews>
    <sheetView view="pageBreakPreview" topLeftCell="A40" zoomScaleNormal="100" zoomScaleSheetLayoutView="100" workbookViewId="0">
      <selection activeCell="C12" sqref="C12:J12"/>
    </sheetView>
    <sheetView workbookViewId="1">
      <selection sqref="A1:F1"/>
    </sheetView>
  </sheetViews>
  <sheetFormatPr defaultColWidth="9.140625" defaultRowHeight="15"/>
  <cols>
    <col min="1" max="1" width="10.28515625" style="311" customWidth="1"/>
    <col min="2" max="2" width="23.42578125" style="298" customWidth="1"/>
    <col min="3" max="3" width="65.7109375" style="312" customWidth="1"/>
    <col min="4" max="4" width="10.42578125" style="313" customWidth="1"/>
    <col min="5" max="5" width="9.7109375" style="314" customWidth="1"/>
    <col min="6" max="6" width="12.28515625" style="315" customWidth="1"/>
    <col min="7" max="7" width="10" style="298" customWidth="1"/>
    <col min="8" max="1023" width="9.140625" style="298"/>
    <col min="1024" max="16384" width="9.140625" style="189"/>
  </cols>
  <sheetData>
    <row r="1" spans="1:7" s="296" customFormat="1" ht="35.25" customHeight="1">
      <c r="A1" s="474" t="s">
        <v>62</v>
      </c>
      <c r="B1" s="475"/>
      <c r="C1" s="475"/>
      <c r="D1" s="475"/>
      <c r="E1" s="475"/>
      <c r="F1" s="476"/>
    </row>
    <row r="2" spans="1:7" s="296" customFormat="1" ht="38.25" customHeight="1">
      <c r="A2" s="477" t="e">
        <f>'pr ko PR'!D8</f>
        <v>#REF!</v>
      </c>
      <c r="B2" s="478"/>
      <c r="C2" s="478"/>
      <c r="D2" s="478"/>
      <c r="E2" s="478"/>
      <c r="F2" s="479"/>
      <c r="G2" s="297"/>
    </row>
    <row r="3" spans="1:7" ht="50.25" customHeight="1">
      <c r="A3" s="318" t="s">
        <v>26</v>
      </c>
      <c r="B3" s="366" t="s">
        <v>27</v>
      </c>
      <c r="C3" s="410" t="s">
        <v>66</v>
      </c>
      <c r="D3" s="410" t="s">
        <v>28</v>
      </c>
      <c r="E3" s="278" t="s">
        <v>29</v>
      </c>
      <c r="F3" s="331" t="s">
        <v>30</v>
      </c>
    </row>
    <row r="4" spans="1:7" ht="27.75" customHeight="1">
      <c r="A4" s="332" t="s">
        <v>4</v>
      </c>
      <c r="B4" s="518" t="s">
        <v>5</v>
      </c>
      <c r="C4" s="518"/>
      <c r="D4" s="518"/>
      <c r="E4" s="518"/>
      <c r="F4" s="519"/>
    </row>
    <row r="5" spans="1:7" ht="26.25" customHeight="1">
      <c r="A5" s="333" t="s">
        <v>7</v>
      </c>
      <c r="B5" s="280" t="s">
        <v>31</v>
      </c>
      <c r="C5" s="480" t="s">
        <v>8</v>
      </c>
      <c r="D5" s="480"/>
      <c r="E5" s="480"/>
      <c r="F5" s="481"/>
    </row>
    <row r="6" spans="1:7" ht="18.75" customHeight="1">
      <c r="A6" s="334" t="s">
        <v>3</v>
      </c>
      <c r="B6" s="266" t="s">
        <v>32</v>
      </c>
      <c r="C6" s="482" t="s">
        <v>33</v>
      </c>
      <c r="D6" s="482"/>
      <c r="E6" s="482"/>
      <c r="F6" s="483"/>
    </row>
    <row r="7" spans="1:7" ht="18.75" customHeight="1">
      <c r="A7" s="16" t="s">
        <v>34</v>
      </c>
      <c r="B7" s="366" t="str">
        <f>B6</f>
        <v>00.00.00</v>
      </c>
      <c r="C7" s="415" t="s">
        <v>324</v>
      </c>
      <c r="D7" s="289" t="s">
        <v>35</v>
      </c>
      <c r="E7" s="412">
        <v>1</v>
      </c>
      <c r="F7" s="335">
        <f>E7</f>
        <v>1</v>
      </c>
    </row>
    <row r="8" spans="1:7" ht="40.5" customHeight="1">
      <c r="A8" s="16" t="s">
        <v>36</v>
      </c>
      <c r="B8" s="366" t="str">
        <f>B7</f>
        <v>00.00.00</v>
      </c>
      <c r="C8" s="415" t="s">
        <v>325</v>
      </c>
      <c r="D8" s="289" t="s">
        <v>35</v>
      </c>
      <c r="E8" s="412">
        <v>1</v>
      </c>
      <c r="F8" s="335">
        <f>E8</f>
        <v>1</v>
      </c>
    </row>
    <row r="9" spans="1:7" ht="20.25" customHeight="1">
      <c r="A9" s="336" t="s">
        <v>9</v>
      </c>
      <c r="B9" s="518" t="s">
        <v>67</v>
      </c>
      <c r="C9" s="518"/>
      <c r="D9" s="518"/>
      <c r="E9" s="518"/>
      <c r="F9" s="519"/>
    </row>
    <row r="10" spans="1:7" s="4" customFormat="1" ht="27" customHeight="1">
      <c r="A10" s="337" t="s">
        <v>11</v>
      </c>
      <c r="B10" s="280" t="s">
        <v>37</v>
      </c>
      <c r="C10" s="480" t="s">
        <v>373</v>
      </c>
      <c r="D10" s="480"/>
      <c r="E10" s="480"/>
      <c r="F10" s="481"/>
    </row>
    <row r="11" spans="1:7" ht="18" customHeight="1">
      <c r="A11" s="338" t="s">
        <v>3</v>
      </c>
      <c r="B11" s="283" t="s">
        <v>38</v>
      </c>
      <c r="C11" s="482" t="s">
        <v>39</v>
      </c>
      <c r="D11" s="482"/>
      <c r="E11" s="482"/>
      <c r="F11" s="483"/>
    </row>
    <row r="12" spans="1:7" s="299" customFormat="1" ht="18.75" customHeight="1">
      <c r="A12" s="16" t="s">
        <v>329</v>
      </c>
      <c r="B12" s="366" t="s">
        <v>40</v>
      </c>
      <c r="C12" s="284" t="s">
        <v>417</v>
      </c>
      <c r="D12" s="410" t="s">
        <v>41</v>
      </c>
      <c r="E12" s="403" t="s">
        <v>3</v>
      </c>
      <c r="F12" s="316">
        <f>SUM(E13:E13)</f>
        <v>0.1</v>
      </c>
    </row>
    <row r="13" spans="1:7" ht="54" customHeight="1">
      <c r="A13" s="16"/>
      <c r="B13" s="391"/>
      <c r="C13" s="290" t="s">
        <v>418</v>
      </c>
      <c r="D13" s="291" t="s">
        <v>41</v>
      </c>
      <c r="E13" s="279">
        <v>0.1</v>
      </c>
      <c r="F13" s="339" t="s">
        <v>3</v>
      </c>
    </row>
    <row r="14" spans="1:7" ht="17.25" customHeight="1">
      <c r="A14" s="338" t="s">
        <v>3</v>
      </c>
      <c r="B14" s="266" t="s">
        <v>375</v>
      </c>
      <c r="C14" s="482" t="s">
        <v>376</v>
      </c>
      <c r="D14" s="482"/>
      <c r="E14" s="482"/>
      <c r="F14" s="483"/>
      <c r="G14" s="299"/>
    </row>
    <row r="15" spans="1:7" ht="17.25" customHeight="1">
      <c r="A15" s="16" t="s">
        <v>330</v>
      </c>
      <c r="B15" s="414" t="s">
        <v>377</v>
      </c>
      <c r="C15" s="284" t="s">
        <v>440</v>
      </c>
      <c r="D15" s="410" t="s">
        <v>81</v>
      </c>
      <c r="E15" s="403" t="s">
        <v>3</v>
      </c>
      <c r="F15" s="316">
        <f>E16</f>
        <v>17</v>
      </c>
      <c r="G15" s="299"/>
    </row>
    <row r="16" spans="1:7" ht="51.75" customHeight="1">
      <c r="A16" s="16"/>
      <c r="B16" s="370"/>
      <c r="C16" s="290" t="s">
        <v>467</v>
      </c>
      <c r="D16" s="291" t="s">
        <v>81</v>
      </c>
      <c r="E16" s="279">
        <v>17</v>
      </c>
      <c r="F16" s="325" t="s">
        <v>3</v>
      </c>
      <c r="G16" s="299"/>
    </row>
    <row r="17" spans="1:137" ht="21" customHeight="1">
      <c r="A17" s="16" t="s">
        <v>331</v>
      </c>
      <c r="B17" s="414" t="s">
        <v>419</v>
      </c>
      <c r="C17" s="284" t="s">
        <v>420</v>
      </c>
      <c r="D17" s="410" t="s">
        <v>45</v>
      </c>
      <c r="E17" s="403" t="s">
        <v>3</v>
      </c>
      <c r="F17" s="316">
        <f>E18</f>
        <v>112.2</v>
      </c>
      <c r="G17" s="299"/>
    </row>
    <row r="18" spans="1:137" ht="52.5" customHeight="1">
      <c r="A18" s="318"/>
      <c r="B18" s="370"/>
      <c r="C18" s="290" t="s">
        <v>441</v>
      </c>
      <c r="D18" s="291" t="s">
        <v>45</v>
      </c>
      <c r="E18" s="279">
        <v>112.2</v>
      </c>
      <c r="F18" s="325" t="s">
        <v>3</v>
      </c>
      <c r="G18" s="299"/>
    </row>
    <row r="19" spans="1:137" ht="14.25" customHeight="1">
      <c r="A19" s="16" t="s">
        <v>386</v>
      </c>
      <c r="B19" s="414" t="s">
        <v>421</v>
      </c>
      <c r="C19" s="284" t="s">
        <v>422</v>
      </c>
      <c r="D19" s="410" t="s">
        <v>42</v>
      </c>
      <c r="E19" s="403" t="s">
        <v>3</v>
      </c>
      <c r="F19" s="316">
        <f>E20</f>
        <v>2</v>
      </c>
      <c r="G19" s="299"/>
    </row>
    <row r="20" spans="1:137" ht="55.5" customHeight="1">
      <c r="A20" s="386"/>
      <c r="B20" s="324"/>
      <c r="C20" s="323" t="s">
        <v>423</v>
      </c>
      <c r="D20" s="322" t="s">
        <v>42</v>
      </c>
      <c r="E20" s="321">
        <v>2</v>
      </c>
      <c r="F20" s="320" t="s">
        <v>3</v>
      </c>
      <c r="G20" s="299"/>
    </row>
    <row r="21" spans="1:137" s="300" customFormat="1" ht="27" customHeight="1">
      <c r="A21" s="337" t="s">
        <v>13</v>
      </c>
      <c r="B21" s="280" t="s">
        <v>46</v>
      </c>
      <c r="C21" s="480" t="s">
        <v>374</v>
      </c>
      <c r="D21" s="480"/>
      <c r="E21" s="480"/>
      <c r="F21" s="48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</row>
    <row r="22" spans="1:137" s="300" customFormat="1" ht="20.25" customHeight="1">
      <c r="A22" s="338" t="s">
        <v>3</v>
      </c>
      <c r="B22" s="266" t="s">
        <v>47</v>
      </c>
      <c r="C22" s="482" t="s">
        <v>48</v>
      </c>
      <c r="D22" s="482"/>
      <c r="E22" s="482"/>
      <c r="F22" s="48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</row>
    <row r="23" spans="1:137" s="300" customFormat="1" ht="27.75" customHeight="1">
      <c r="A23" s="16" t="s">
        <v>68</v>
      </c>
      <c r="B23" s="366" t="s">
        <v>49</v>
      </c>
      <c r="C23" s="284" t="s">
        <v>50</v>
      </c>
      <c r="D23" s="410" t="s">
        <v>378</v>
      </c>
      <c r="E23" s="403" t="s">
        <v>3</v>
      </c>
      <c r="F23" s="316">
        <f>E24</f>
        <v>11</v>
      </c>
      <c r="G23" s="5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</row>
    <row r="24" spans="1:137" s="300" customFormat="1" ht="36.75" customHeight="1">
      <c r="A24" s="16"/>
      <c r="B24" s="366"/>
      <c r="C24" s="290" t="s">
        <v>424</v>
      </c>
      <c r="D24" s="291" t="s">
        <v>326</v>
      </c>
      <c r="E24" s="279">
        <v>11</v>
      </c>
      <c r="F24" s="316" t="s">
        <v>3</v>
      </c>
      <c r="G24" s="264"/>
      <c r="H24" s="5"/>
      <c r="I24" s="5"/>
      <c r="J24" s="5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</row>
    <row r="25" spans="1:137" s="299" customFormat="1" ht="18" customHeight="1">
      <c r="A25" s="338" t="s">
        <v>3</v>
      </c>
      <c r="B25" s="266" t="s">
        <v>51</v>
      </c>
      <c r="C25" s="482" t="s">
        <v>52</v>
      </c>
      <c r="D25" s="482"/>
      <c r="E25" s="482"/>
      <c r="F25" s="483"/>
      <c r="G25" s="2"/>
    </row>
    <row r="26" spans="1:137" s="299" customFormat="1" ht="25.5">
      <c r="A26" s="340" t="s">
        <v>106</v>
      </c>
      <c r="B26" s="366" t="s">
        <v>53</v>
      </c>
      <c r="C26" s="367" t="s">
        <v>379</v>
      </c>
      <c r="D26" s="287" t="s">
        <v>378</v>
      </c>
      <c r="E26" s="405" t="s">
        <v>3</v>
      </c>
      <c r="F26" s="317">
        <f>E27</f>
        <v>95</v>
      </c>
    </row>
    <row r="27" spans="1:137" s="299" customFormat="1" ht="42.75" customHeight="1">
      <c r="A27" s="387"/>
      <c r="B27" s="366"/>
      <c r="C27" s="328" t="s">
        <v>425</v>
      </c>
      <c r="D27" s="291" t="s">
        <v>326</v>
      </c>
      <c r="E27" s="279">
        <v>95</v>
      </c>
      <c r="F27" s="325" t="s">
        <v>3</v>
      </c>
    </row>
    <row r="28" spans="1:137" s="299" customFormat="1" ht="35.25" customHeight="1">
      <c r="A28" s="319" t="s">
        <v>15</v>
      </c>
      <c r="B28" s="295" t="s">
        <v>382</v>
      </c>
      <c r="C28" s="520" t="s">
        <v>383</v>
      </c>
      <c r="D28" s="521"/>
      <c r="E28" s="521"/>
      <c r="F28" s="522"/>
    </row>
    <row r="29" spans="1:137" s="299" customFormat="1" ht="15.75" customHeight="1">
      <c r="A29" s="338" t="s">
        <v>3</v>
      </c>
      <c r="B29" s="361" t="s">
        <v>384</v>
      </c>
      <c r="C29" s="482" t="s">
        <v>385</v>
      </c>
      <c r="D29" s="482"/>
      <c r="E29" s="482"/>
      <c r="F29" s="483"/>
    </row>
    <row r="30" spans="1:137" s="299" customFormat="1" ht="21" customHeight="1">
      <c r="A30" s="340" t="s">
        <v>69</v>
      </c>
      <c r="B30" s="366" t="s">
        <v>433</v>
      </c>
      <c r="C30" s="367" t="s">
        <v>434</v>
      </c>
      <c r="D30" s="287" t="s">
        <v>42</v>
      </c>
      <c r="E30" s="405" t="s">
        <v>3</v>
      </c>
      <c r="F30" s="317">
        <f>E31</f>
        <v>21.5</v>
      </c>
    </row>
    <row r="31" spans="1:137" s="299" customFormat="1" ht="25.5" customHeight="1">
      <c r="A31" s="327"/>
      <c r="B31" s="414"/>
      <c r="C31" s="328" t="s">
        <v>435</v>
      </c>
      <c r="D31" s="291" t="s">
        <v>42</v>
      </c>
      <c r="E31" s="279">
        <v>21.5</v>
      </c>
      <c r="F31" s="325" t="s">
        <v>3</v>
      </c>
    </row>
    <row r="32" spans="1:137" s="299" customFormat="1" ht="17.25" customHeight="1">
      <c r="A32" s="340" t="s">
        <v>332</v>
      </c>
      <c r="B32" s="366" t="s">
        <v>393</v>
      </c>
      <c r="C32" s="367" t="s">
        <v>392</v>
      </c>
      <c r="D32" s="287" t="s">
        <v>42</v>
      </c>
      <c r="E32" s="405" t="s">
        <v>3</v>
      </c>
      <c r="F32" s="317">
        <f>E33</f>
        <v>1</v>
      </c>
    </row>
    <row r="33" spans="1:11" s="299" customFormat="1" ht="28.5" customHeight="1">
      <c r="A33" s="327"/>
      <c r="B33" s="414"/>
      <c r="C33" s="328" t="s">
        <v>426</v>
      </c>
      <c r="D33" s="291" t="s">
        <v>42</v>
      </c>
      <c r="E33" s="279">
        <v>1</v>
      </c>
      <c r="F33" s="325" t="s">
        <v>3</v>
      </c>
    </row>
    <row r="34" spans="1:11" s="299" customFormat="1" ht="21" customHeight="1">
      <c r="A34" s="327"/>
      <c r="B34" s="366" t="s">
        <v>430</v>
      </c>
      <c r="C34" s="367" t="s">
        <v>431</v>
      </c>
      <c r="D34" s="287" t="s">
        <v>42</v>
      </c>
      <c r="E34" s="405" t="s">
        <v>3</v>
      </c>
      <c r="F34" s="317">
        <f>E35</f>
        <v>4</v>
      </c>
    </row>
    <row r="35" spans="1:11" s="299" customFormat="1" ht="41.25" customHeight="1">
      <c r="A35" s="327"/>
      <c r="B35" s="414"/>
      <c r="C35" s="328" t="s">
        <v>432</v>
      </c>
      <c r="D35" s="291" t="s">
        <v>42</v>
      </c>
      <c r="E35" s="279">
        <v>4</v>
      </c>
      <c r="F35" s="325" t="s">
        <v>3</v>
      </c>
    </row>
    <row r="36" spans="1:11" s="299" customFormat="1" ht="15.75" customHeight="1">
      <c r="A36" s="338" t="s">
        <v>3</v>
      </c>
      <c r="B36" s="361" t="s">
        <v>453</v>
      </c>
      <c r="C36" s="482" t="s">
        <v>452</v>
      </c>
      <c r="D36" s="482"/>
      <c r="E36" s="482"/>
      <c r="F36" s="483"/>
    </row>
    <row r="37" spans="1:11" s="299" customFormat="1" ht="19.5" customHeight="1">
      <c r="A37" s="340" t="s">
        <v>412</v>
      </c>
      <c r="B37" s="366" t="s">
        <v>427</v>
      </c>
      <c r="C37" s="367" t="s">
        <v>428</v>
      </c>
      <c r="D37" s="287" t="s">
        <v>45</v>
      </c>
      <c r="E37" s="405" t="s">
        <v>3</v>
      </c>
      <c r="F37" s="317">
        <f>E38</f>
        <v>173</v>
      </c>
    </row>
    <row r="38" spans="1:11" s="299" customFormat="1" ht="54.75" customHeight="1">
      <c r="A38" s="388"/>
      <c r="B38" s="326"/>
      <c r="C38" s="328" t="s">
        <v>429</v>
      </c>
      <c r="D38" s="291" t="s">
        <v>45</v>
      </c>
      <c r="E38" s="279">
        <v>173</v>
      </c>
      <c r="F38" s="325" t="s">
        <v>3</v>
      </c>
    </row>
    <row r="39" spans="1:11" s="3" customFormat="1" ht="27" customHeight="1">
      <c r="A39" s="337" t="s">
        <v>17</v>
      </c>
      <c r="B39" s="280" t="s">
        <v>54</v>
      </c>
      <c r="C39" s="480" t="s">
        <v>380</v>
      </c>
      <c r="D39" s="480"/>
      <c r="E39" s="480"/>
      <c r="F39" s="481"/>
    </row>
    <row r="40" spans="1:11" s="4" customFormat="1" ht="21.75" customHeight="1">
      <c r="A40" s="338" t="s">
        <v>3</v>
      </c>
      <c r="B40" s="361" t="s">
        <v>55</v>
      </c>
      <c r="C40" s="482" t="s">
        <v>56</v>
      </c>
      <c r="D40" s="482"/>
      <c r="E40" s="482"/>
      <c r="F40" s="483"/>
      <c r="I40" s="301"/>
    </row>
    <row r="41" spans="1:11" s="4" customFormat="1" ht="24.75" customHeight="1">
      <c r="A41" s="341" t="s">
        <v>43</v>
      </c>
      <c r="B41" s="285" t="s">
        <v>365</v>
      </c>
      <c r="C41" s="286" t="s">
        <v>436</v>
      </c>
      <c r="D41" s="287" t="s">
        <v>328</v>
      </c>
      <c r="E41" s="405" t="s">
        <v>3</v>
      </c>
      <c r="F41" s="317">
        <f>E42</f>
        <v>1064.0999999999999</v>
      </c>
      <c r="I41" s="301"/>
    </row>
    <row r="42" spans="1:11" s="4" customFormat="1" ht="51" customHeight="1">
      <c r="A42" s="341"/>
      <c r="B42" s="285"/>
      <c r="C42" s="292" t="s">
        <v>437</v>
      </c>
      <c r="D42" s="293" t="s">
        <v>328</v>
      </c>
      <c r="E42" s="404">
        <v>1064.0999999999999</v>
      </c>
      <c r="F42" s="360" t="s">
        <v>3</v>
      </c>
      <c r="I42" s="301"/>
    </row>
    <row r="43" spans="1:11" s="4" customFormat="1" ht="12.75" customHeight="1">
      <c r="A43" s="338" t="s">
        <v>3</v>
      </c>
      <c r="B43" s="361" t="s">
        <v>70</v>
      </c>
      <c r="C43" s="482" t="s">
        <v>71</v>
      </c>
      <c r="D43" s="482"/>
      <c r="E43" s="482"/>
      <c r="F43" s="483"/>
      <c r="H43" s="517"/>
      <c r="I43" s="517"/>
      <c r="J43" s="517"/>
      <c r="K43" s="517"/>
    </row>
    <row r="44" spans="1:11" s="4" customFormat="1" ht="30" customHeight="1">
      <c r="A44" s="341" t="s">
        <v>333</v>
      </c>
      <c r="B44" s="285" t="s">
        <v>72</v>
      </c>
      <c r="C44" s="286" t="s">
        <v>438</v>
      </c>
      <c r="D44" s="287" t="s">
        <v>328</v>
      </c>
      <c r="E44" s="405" t="s">
        <v>3</v>
      </c>
      <c r="F44" s="317">
        <f>E45</f>
        <v>104</v>
      </c>
      <c r="H44" s="517"/>
      <c r="I44" s="517"/>
      <c r="J44" s="517"/>
      <c r="K44" s="517"/>
    </row>
    <row r="45" spans="1:11" s="4" customFormat="1" ht="57" customHeight="1">
      <c r="A45" s="389"/>
      <c r="B45" s="285"/>
      <c r="C45" s="292" t="s">
        <v>439</v>
      </c>
      <c r="D45" s="293" t="s">
        <v>328</v>
      </c>
      <c r="E45" s="404">
        <v>104</v>
      </c>
      <c r="F45" s="360" t="s">
        <v>3</v>
      </c>
      <c r="H45" s="517"/>
      <c r="I45" s="517"/>
      <c r="J45" s="517"/>
      <c r="K45" s="517"/>
    </row>
    <row r="46" spans="1:11" s="5" customFormat="1" ht="27.75" customHeight="1">
      <c r="A46" s="337" t="s">
        <v>19</v>
      </c>
      <c r="B46" s="280" t="s">
        <v>57</v>
      </c>
      <c r="C46" s="480" t="s">
        <v>381</v>
      </c>
      <c r="D46" s="480"/>
      <c r="E46" s="480"/>
      <c r="F46" s="481"/>
    </row>
    <row r="47" spans="1:11" s="5" customFormat="1" ht="20.25" customHeight="1">
      <c r="A47" s="338" t="s">
        <v>3</v>
      </c>
      <c r="B47" s="361" t="s">
        <v>447</v>
      </c>
      <c r="C47" s="482" t="s">
        <v>448</v>
      </c>
      <c r="D47" s="482"/>
      <c r="E47" s="482"/>
      <c r="F47" s="483"/>
    </row>
    <row r="48" spans="1:11" s="5" customFormat="1" ht="27.75" customHeight="1">
      <c r="A48" s="418" t="s">
        <v>44</v>
      </c>
      <c r="B48" s="362" t="s">
        <v>449</v>
      </c>
      <c r="C48" s="392" t="s">
        <v>450</v>
      </c>
      <c r="D48" s="287" t="s">
        <v>327</v>
      </c>
      <c r="E48" s="405" t="s">
        <v>3</v>
      </c>
      <c r="F48" s="331">
        <f>SUM(E49)</f>
        <v>312</v>
      </c>
    </row>
    <row r="49" spans="1:99" s="5" customFormat="1" ht="59.25" customHeight="1">
      <c r="A49" s="418"/>
      <c r="B49" s="278"/>
      <c r="C49" s="393" t="s">
        <v>451</v>
      </c>
      <c r="D49" s="293" t="s">
        <v>328</v>
      </c>
      <c r="E49" s="404">
        <v>312</v>
      </c>
      <c r="F49" s="360" t="s">
        <v>3</v>
      </c>
    </row>
    <row r="50" spans="1:99" s="303" customFormat="1" ht="19.5" customHeight="1">
      <c r="A50" s="338" t="s">
        <v>3</v>
      </c>
      <c r="B50" s="361" t="s">
        <v>396</v>
      </c>
      <c r="C50" s="482" t="s">
        <v>395</v>
      </c>
      <c r="D50" s="482"/>
      <c r="E50" s="482"/>
      <c r="F50" s="483"/>
      <c r="G50" s="302"/>
      <c r="H50" s="302"/>
      <c r="I50" s="302"/>
      <c r="J50" s="302"/>
      <c r="K50" s="302"/>
      <c r="L50" s="302"/>
      <c r="M50" s="302"/>
      <c r="N50" s="302"/>
      <c r="O50" s="302"/>
      <c r="P50" s="302"/>
      <c r="Q50" s="302"/>
      <c r="R50" s="302"/>
      <c r="S50" s="302"/>
      <c r="T50" s="302"/>
      <c r="U50" s="302"/>
      <c r="V50" s="302"/>
      <c r="W50" s="302"/>
      <c r="X50" s="302"/>
      <c r="Y50" s="302"/>
      <c r="Z50" s="302"/>
      <c r="AA50" s="302"/>
      <c r="AB50" s="302"/>
      <c r="AC50" s="302"/>
      <c r="AD50" s="302"/>
      <c r="AE50" s="302"/>
      <c r="AF50" s="302"/>
      <c r="AG50" s="302"/>
      <c r="AH50" s="302"/>
      <c r="AI50" s="302"/>
      <c r="AJ50" s="302"/>
      <c r="AK50" s="302"/>
      <c r="AL50" s="302"/>
      <c r="AM50" s="302"/>
      <c r="AN50" s="302"/>
      <c r="AO50" s="302"/>
      <c r="AP50" s="302"/>
      <c r="AQ50" s="302"/>
      <c r="AR50" s="302"/>
      <c r="AS50" s="302"/>
      <c r="AT50" s="302"/>
      <c r="AU50" s="302"/>
      <c r="AV50" s="302"/>
      <c r="AW50" s="302"/>
      <c r="AX50" s="302"/>
      <c r="AY50" s="302"/>
      <c r="AZ50" s="302"/>
      <c r="BA50" s="302"/>
      <c r="BB50" s="302"/>
      <c r="BC50" s="302"/>
      <c r="BD50" s="302"/>
      <c r="BE50" s="302"/>
      <c r="BF50" s="302"/>
      <c r="BG50" s="302"/>
      <c r="BH50" s="302"/>
      <c r="BI50" s="302"/>
      <c r="BJ50" s="302"/>
      <c r="BK50" s="302"/>
      <c r="BL50" s="302"/>
      <c r="BM50" s="302"/>
      <c r="BN50" s="302"/>
      <c r="BO50" s="302"/>
      <c r="BP50" s="302"/>
      <c r="BQ50" s="302"/>
      <c r="BR50" s="302"/>
      <c r="BS50" s="302"/>
      <c r="BT50" s="302"/>
      <c r="BU50" s="302"/>
      <c r="BV50" s="302"/>
      <c r="BW50" s="302"/>
      <c r="BX50" s="302"/>
      <c r="BY50" s="302"/>
      <c r="BZ50" s="302"/>
      <c r="CA50" s="302"/>
      <c r="CB50" s="302"/>
      <c r="CC50" s="302"/>
      <c r="CD50" s="302"/>
      <c r="CE50" s="302"/>
      <c r="CF50" s="302"/>
      <c r="CG50" s="302"/>
      <c r="CH50" s="302"/>
      <c r="CI50" s="302"/>
      <c r="CJ50" s="302"/>
      <c r="CK50" s="302"/>
      <c r="CL50" s="302"/>
      <c r="CM50" s="302"/>
      <c r="CN50" s="302"/>
      <c r="CO50" s="302"/>
      <c r="CP50" s="302"/>
      <c r="CQ50" s="302"/>
      <c r="CR50" s="302"/>
      <c r="CS50" s="302"/>
      <c r="CT50" s="302"/>
      <c r="CU50" s="302"/>
    </row>
    <row r="51" spans="1:99" s="303" customFormat="1" ht="22.5" customHeight="1">
      <c r="A51" s="341" t="s">
        <v>334</v>
      </c>
      <c r="B51" s="362" t="s">
        <v>394</v>
      </c>
      <c r="C51" s="363" t="s">
        <v>442</v>
      </c>
      <c r="D51" s="287" t="s">
        <v>327</v>
      </c>
      <c r="E51" s="405" t="s">
        <v>3</v>
      </c>
      <c r="F51" s="331">
        <f>SUM(E52)</f>
        <v>604</v>
      </c>
      <c r="J51" s="302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302"/>
      <c r="W51" s="302"/>
      <c r="X51" s="302"/>
      <c r="Y51" s="302"/>
      <c r="Z51" s="302"/>
      <c r="AA51" s="302"/>
      <c r="AB51" s="302"/>
      <c r="AC51" s="302"/>
      <c r="AD51" s="302"/>
      <c r="AE51" s="302"/>
      <c r="AF51" s="302"/>
      <c r="AG51" s="302"/>
      <c r="AH51" s="302"/>
      <c r="AI51" s="302"/>
      <c r="AJ51" s="302"/>
      <c r="AK51" s="302"/>
      <c r="AL51" s="302"/>
      <c r="AM51" s="302"/>
      <c r="AN51" s="302"/>
      <c r="AO51" s="302"/>
      <c r="AP51" s="302"/>
      <c r="AQ51" s="302"/>
      <c r="AR51" s="302"/>
      <c r="AS51" s="302"/>
      <c r="AT51" s="302"/>
      <c r="AU51" s="302"/>
      <c r="AV51" s="302"/>
      <c r="AW51" s="302"/>
      <c r="AX51" s="302"/>
      <c r="AY51" s="302"/>
      <c r="AZ51" s="302"/>
      <c r="BA51" s="302"/>
      <c r="BB51" s="302"/>
      <c r="BC51" s="302"/>
      <c r="BD51" s="302"/>
      <c r="BE51" s="302"/>
      <c r="BF51" s="302"/>
      <c r="BG51" s="302"/>
      <c r="BH51" s="302"/>
      <c r="BI51" s="302"/>
      <c r="BJ51" s="302"/>
      <c r="BK51" s="302"/>
      <c r="BL51" s="302"/>
      <c r="BM51" s="302"/>
      <c r="BN51" s="302"/>
      <c r="BO51" s="302"/>
      <c r="BP51" s="302"/>
      <c r="BQ51" s="302"/>
      <c r="BR51" s="302"/>
      <c r="BS51" s="302"/>
      <c r="BT51" s="302"/>
      <c r="BU51" s="302"/>
      <c r="BV51" s="302"/>
      <c r="BW51" s="302"/>
      <c r="BX51" s="302"/>
      <c r="BY51" s="302"/>
      <c r="BZ51" s="302"/>
      <c r="CA51" s="302"/>
      <c r="CB51" s="302"/>
      <c r="CC51" s="302"/>
      <c r="CD51" s="302"/>
      <c r="CE51" s="302"/>
      <c r="CF51" s="302"/>
      <c r="CG51" s="302"/>
      <c r="CH51" s="302"/>
      <c r="CI51" s="302"/>
      <c r="CJ51" s="302"/>
      <c r="CK51" s="302"/>
      <c r="CL51" s="302"/>
      <c r="CM51" s="302"/>
      <c r="CN51" s="302"/>
      <c r="CO51" s="302"/>
      <c r="CP51" s="302"/>
      <c r="CQ51" s="302"/>
      <c r="CR51" s="302"/>
      <c r="CS51" s="302"/>
      <c r="CT51" s="302"/>
      <c r="CU51" s="302"/>
    </row>
    <row r="52" spans="1:99" s="303" customFormat="1" ht="52.5" customHeight="1">
      <c r="A52" s="343"/>
      <c r="B52" s="294"/>
      <c r="C52" s="292" t="s">
        <v>445</v>
      </c>
      <c r="D52" s="293" t="s">
        <v>328</v>
      </c>
      <c r="E52" s="404">
        <v>604</v>
      </c>
      <c r="F52" s="360" t="s">
        <v>3</v>
      </c>
      <c r="G52" s="302"/>
      <c r="H52" s="302"/>
      <c r="I52" s="302"/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2"/>
      <c r="AH52" s="302"/>
      <c r="AI52" s="302"/>
      <c r="AJ52" s="302"/>
      <c r="AK52" s="302"/>
      <c r="AL52" s="302"/>
      <c r="AM52" s="302"/>
      <c r="AN52" s="302"/>
      <c r="AO52" s="302"/>
      <c r="AP52" s="302"/>
      <c r="AQ52" s="302"/>
      <c r="AR52" s="302"/>
      <c r="AS52" s="302"/>
      <c r="AT52" s="302"/>
      <c r="AU52" s="302"/>
      <c r="AV52" s="302"/>
      <c r="AW52" s="302"/>
      <c r="AX52" s="302"/>
      <c r="AY52" s="302"/>
      <c r="AZ52" s="302"/>
      <c r="BA52" s="302"/>
      <c r="BB52" s="302"/>
      <c r="BC52" s="302"/>
      <c r="BD52" s="302"/>
      <c r="BE52" s="302"/>
      <c r="BF52" s="302"/>
      <c r="BG52" s="302"/>
      <c r="BH52" s="302"/>
      <c r="BI52" s="302"/>
      <c r="BJ52" s="302"/>
      <c r="BK52" s="302"/>
      <c r="BL52" s="302"/>
      <c r="BM52" s="302"/>
      <c r="BN52" s="302"/>
      <c r="BO52" s="302"/>
      <c r="BP52" s="302"/>
      <c r="BQ52" s="302"/>
      <c r="BR52" s="302"/>
      <c r="BS52" s="302"/>
      <c r="BT52" s="302"/>
      <c r="BU52" s="302"/>
      <c r="BV52" s="302"/>
      <c r="BW52" s="302"/>
      <c r="BX52" s="302"/>
      <c r="BY52" s="302"/>
      <c r="BZ52" s="302"/>
      <c r="CA52" s="302"/>
      <c r="CB52" s="302"/>
      <c r="CC52" s="302"/>
      <c r="CD52" s="302"/>
      <c r="CE52" s="302"/>
      <c r="CF52" s="302"/>
      <c r="CG52" s="302"/>
      <c r="CH52" s="302"/>
      <c r="CI52" s="302"/>
      <c r="CJ52" s="302"/>
      <c r="CK52" s="302"/>
      <c r="CL52" s="302"/>
      <c r="CM52" s="302"/>
      <c r="CN52" s="302"/>
      <c r="CO52" s="302"/>
      <c r="CP52" s="302"/>
      <c r="CQ52" s="302"/>
      <c r="CR52" s="302"/>
      <c r="CS52" s="302"/>
      <c r="CT52" s="302"/>
      <c r="CU52" s="302"/>
    </row>
    <row r="53" spans="1:99" s="303" customFormat="1" ht="22.5" customHeight="1">
      <c r="A53" s="341" t="s">
        <v>387</v>
      </c>
      <c r="B53" s="362" t="s">
        <v>443</v>
      </c>
      <c r="C53" s="363" t="s">
        <v>444</v>
      </c>
      <c r="D53" s="287" t="s">
        <v>327</v>
      </c>
      <c r="E53" s="405" t="s">
        <v>3</v>
      </c>
      <c r="F53" s="331">
        <f>SUM(E54)</f>
        <v>460.5</v>
      </c>
      <c r="G53" s="302"/>
      <c r="H53" s="302"/>
      <c r="I53" s="302"/>
      <c r="J53" s="302"/>
      <c r="K53" s="302"/>
      <c r="L53" s="302"/>
      <c r="M53" s="302"/>
      <c r="N53" s="302"/>
      <c r="O53" s="302"/>
      <c r="P53" s="302"/>
      <c r="Q53" s="302"/>
      <c r="R53" s="302"/>
      <c r="S53" s="302"/>
      <c r="T53" s="302"/>
      <c r="U53" s="302"/>
      <c r="V53" s="302"/>
      <c r="W53" s="302"/>
      <c r="X53" s="302"/>
      <c r="Y53" s="302"/>
      <c r="Z53" s="302"/>
      <c r="AA53" s="302"/>
      <c r="AB53" s="302"/>
      <c r="AC53" s="302"/>
      <c r="AD53" s="302"/>
      <c r="AE53" s="302"/>
      <c r="AF53" s="302"/>
      <c r="AG53" s="302"/>
      <c r="AH53" s="302"/>
      <c r="AI53" s="302"/>
      <c r="AJ53" s="302"/>
      <c r="AK53" s="302"/>
      <c r="AL53" s="302"/>
      <c r="AM53" s="302"/>
      <c r="AN53" s="302"/>
      <c r="AO53" s="302"/>
      <c r="AP53" s="302"/>
      <c r="AQ53" s="302"/>
      <c r="AR53" s="302"/>
      <c r="AS53" s="302"/>
      <c r="AT53" s="302"/>
      <c r="AU53" s="302"/>
      <c r="AV53" s="302"/>
      <c r="AW53" s="302"/>
      <c r="AX53" s="302"/>
      <c r="AY53" s="302"/>
      <c r="AZ53" s="302"/>
      <c r="BA53" s="302"/>
      <c r="BB53" s="302"/>
      <c r="BC53" s="302"/>
      <c r="BD53" s="302"/>
      <c r="BE53" s="302"/>
      <c r="BF53" s="302"/>
      <c r="BG53" s="302"/>
      <c r="BH53" s="302"/>
      <c r="BI53" s="302"/>
      <c r="BJ53" s="302"/>
      <c r="BK53" s="302"/>
      <c r="BL53" s="302"/>
      <c r="BM53" s="302"/>
      <c r="BN53" s="302"/>
      <c r="BO53" s="302"/>
      <c r="BP53" s="302"/>
      <c r="BQ53" s="302"/>
      <c r="BR53" s="302"/>
      <c r="BS53" s="302"/>
      <c r="BT53" s="302"/>
      <c r="BU53" s="302"/>
      <c r="BV53" s="302"/>
      <c r="BW53" s="302"/>
      <c r="BX53" s="302"/>
      <c r="BY53" s="302"/>
      <c r="BZ53" s="302"/>
      <c r="CA53" s="302"/>
      <c r="CB53" s="302"/>
      <c r="CC53" s="302"/>
      <c r="CD53" s="302"/>
      <c r="CE53" s="302"/>
      <c r="CF53" s="302"/>
      <c r="CG53" s="302"/>
      <c r="CH53" s="302"/>
      <c r="CI53" s="302"/>
      <c r="CJ53" s="302"/>
      <c r="CK53" s="302"/>
      <c r="CL53" s="302"/>
      <c r="CM53" s="302"/>
      <c r="CN53" s="302"/>
      <c r="CO53" s="302"/>
      <c r="CP53" s="302"/>
      <c r="CQ53" s="302"/>
      <c r="CR53" s="302"/>
      <c r="CS53" s="302"/>
      <c r="CT53" s="302"/>
      <c r="CU53" s="302"/>
    </row>
    <row r="54" spans="1:99" s="303" customFormat="1" ht="59.25" customHeight="1">
      <c r="A54" s="343"/>
      <c r="B54" s="294"/>
      <c r="C54" s="292" t="s">
        <v>446</v>
      </c>
      <c r="D54" s="293" t="s">
        <v>328</v>
      </c>
      <c r="E54" s="404">
        <v>460.5</v>
      </c>
      <c r="F54" s="360" t="s">
        <v>3</v>
      </c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  <c r="S54" s="302"/>
      <c r="T54" s="302"/>
      <c r="U54" s="302"/>
      <c r="V54" s="302"/>
      <c r="W54" s="302"/>
      <c r="X54" s="302"/>
      <c r="Y54" s="302"/>
      <c r="Z54" s="302"/>
      <c r="AA54" s="302"/>
      <c r="AB54" s="302"/>
      <c r="AC54" s="302"/>
      <c r="AD54" s="302"/>
      <c r="AE54" s="302"/>
      <c r="AF54" s="302"/>
      <c r="AG54" s="302"/>
      <c r="AH54" s="302"/>
      <c r="AI54" s="302"/>
      <c r="AJ54" s="302"/>
      <c r="AK54" s="302"/>
      <c r="AL54" s="302"/>
      <c r="AM54" s="302"/>
      <c r="AN54" s="302"/>
      <c r="AO54" s="302"/>
      <c r="AP54" s="302"/>
      <c r="AQ54" s="302"/>
      <c r="AR54" s="302"/>
      <c r="AS54" s="302"/>
      <c r="AT54" s="302"/>
      <c r="AU54" s="302"/>
      <c r="AV54" s="302"/>
      <c r="AW54" s="302"/>
      <c r="AX54" s="302"/>
      <c r="AY54" s="302"/>
      <c r="AZ54" s="302"/>
      <c r="BA54" s="302"/>
      <c r="BB54" s="302"/>
      <c r="BC54" s="302"/>
      <c r="BD54" s="302"/>
      <c r="BE54" s="302"/>
      <c r="BF54" s="302"/>
      <c r="BG54" s="302"/>
      <c r="BH54" s="302"/>
      <c r="BI54" s="302"/>
      <c r="BJ54" s="302"/>
      <c r="BK54" s="302"/>
      <c r="BL54" s="302"/>
      <c r="BM54" s="302"/>
      <c r="BN54" s="302"/>
      <c r="BO54" s="302"/>
      <c r="BP54" s="302"/>
      <c r="BQ54" s="302"/>
      <c r="BR54" s="302"/>
      <c r="BS54" s="302"/>
      <c r="BT54" s="302"/>
      <c r="BU54" s="302"/>
      <c r="BV54" s="302"/>
      <c r="BW54" s="302"/>
      <c r="BX54" s="302"/>
      <c r="BY54" s="302"/>
      <c r="BZ54" s="302"/>
      <c r="CA54" s="302"/>
      <c r="CB54" s="302"/>
      <c r="CC54" s="302"/>
      <c r="CD54" s="302"/>
      <c r="CE54" s="302"/>
      <c r="CF54" s="302"/>
      <c r="CG54" s="302"/>
      <c r="CH54" s="302"/>
      <c r="CI54" s="302"/>
      <c r="CJ54" s="302"/>
      <c r="CK54" s="302"/>
      <c r="CL54" s="302"/>
      <c r="CM54" s="302"/>
      <c r="CN54" s="302"/>
      <c r="CO54" s="302"/>
      <c r="CP54" s="302"/>
      <c r="CQ54" s="302"/>
      <c r="CR54" s="302"/>
      <c r="CS54" s="302"/>
      <c r="CT54" s="302"/>
      <c r="CU54" s="302"/>
    </row>
    <row r="55" spans="1:99" s="304" customFormat="1" ht="34.5" customHeight="1">
      <c r="A55" s="337" t="s">
        <v>370</v>
      </c>
      <c r="B55" s="280" t="s">
        <v>58</v>
      </c>
      <c r="C55" s="480" t="s">
        <v>372</v>
      </c>
      <c r="D55" s="480"/>
      <c r="E55" s="480"/>
      <c r="F55" s="481"/>
      <c r="G55" s="265"/>
      <c r="H55" s="265"/>
      <c r="I55" s="302"/>
      <c r="J55" s="302"/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02"/>
      <c r="AH55" s="302"/>
      <c r="AI55" s="302"/>
      <c r="AJ55" s="302"/>
      <c r="AK55" s="302"/>
      <c r="AL55" s="302"/>
      <c r="AM55" s="302"/>
      <c r="AN55" s="302"/>
      <c r="AO55" s="302"/>
      <c r="AP55" s="302"/>
      <c r="AQ55" s="302"/>
      <c r="AR55" s="302"/>
      <c r="AS55" s="302"/>
      <c r="AT55" s="302"/>
      <c r="AU55" s="302"/>
      <c r="AV55" s="302"/>
      <c r="AW55" s="302"/>
      <c r="AX55" s="302"/>
      <c r="AY55" s="302"/>
      <c r="AZ55" s="302"/>
      <c r="BA55" s="302"/>
      <c r="BB55" s="302"/>
      <c r="BC55" s="302"/>
      <c r="BD55" s="302"/>
      <c r="BE55" s="302"/>
      <c r="BF55" s="302"/>
      <c r="BG55" s="302"/>
      <c r="BH55" s="302"/>
      <c r="BI55" s="302"/>
      <c r="BJ55" s="302"/>
      <c r="BK55" s="302"/>
      <c r="BL55" s="302"/>
      <c r="BM55" s="302"/>
      <c r="BN55" s="302"/>
      <c r="BO55" s="302"/>
      <c r="BP55" s="302"/>
      <c r="BQ55" s="302"/>
      <c r="BR55" s="302"/>
      <c r="BS55" s="302"/>
      <c r="BT55" s="302"/>
      <c r="BU55" s="302"/>
      <c r="BV55" s="302"/>
      <c r="BW55" s="302"/>
      <c r="BX55" s="302"/>
      <c r="BY55" s="302"/>
      <c r="BZ55" s="302"/>
      <c r="CA55" s="302"/>
      <c r="CB55" s="302"/>
      <c r="CC55" s="302"/>
      <c r="CD55" s="302"/>
      <c r="CE55" s="302"/>
      <c r="CF55" s="302"/>
      <c r="CG55" s="302"/>
      <c r="CH55" s="302"/>
      <c r="CI55" s="302"/>
      <c r="CJ55" s="302"/>
      <c r="CK55" s="302"/>
      <c r="CL55" s="302"/>
      <c r="CM55" s="302"/>
      <c r="CN55" s="302"/>
      <c r="CO55" s="302"/>
      <c r="CP55" s="302"/>
      <c r="CQ55" s="302"/>
      <c r="CR55" s="302"/>
      <c r="CS55" s="302"/>
      <c r="CT55" s="302"/>
      <c r="CU55" s="302"/>
    </row>
    <row r="56" spans="1:99" s="5" customFormat="1" ht="18" customHeight="1">
      <c r="A56" s="334" t="s">
        <v>3</v>
      </c>
      <c r="B56" s="361" t="s">
        <v>456</v>
      </c>
      <c r="C56" s="482" t="s">
        <v>454</v>
      </c>
      <c r="D56" s="482"/>
      <c r="E56" s="482"/>
      <c r="F56" s="483"/>
      <c r="G56" s="305"/>
      <c r="H56" s="305"/>
    </row>
    <row r="57" spans="1:99" s="5" customFormat="1" ht="23.25" customHeight="1">
      <c r="A57" s="340" t="s">
        <v>369</v>
      </c>
      <c r="B57" s="409" t="s">
        <v>457</v>
      </c>
      <c r="C57" s="288" t="s">
        <v>455</v>
      </c>
      <c r="D57" s="287" t="s">
        <v>327</v>
      </c>
      <c r="E57" s="405" t="s">
        <v>3</v>
      </c>
      <c r="F57" s="317">
        <f>E58</f>
        <v>430</v>
      </c>
      <c r="G57" s="306"/>
      <c r="H57" s="306"/>
    </row>
    <row r="58" spans="1:99" s="5" customFormat="1" ht="27.75" customHeight="1">
      <c r="A58" s="390"/>
      <c r="B58" s="413"/>
      <c r="C58" s="292" t="s">
        <v>458</v>
      </c>
      <c r="D58" s="404" t="s">
        <v>328</v>
      </c>
      <c r="E58" s="404">
        <v>430</v>
      </c>
      <c r="F58" s="364" t="s">
        <v>3</v>
      </c>
      <c r="G58" s="307"/>
      <c r="H58" s="307"/>
    </row>
    <row r="59" spans="1:99" s="5" customFormat="1" ht="35.25" customHeight="1">
      <c r="A59" s="319" t="s">
        <v>389</v>
      </c>
      <c r="B59" s="295" t="s">
        <v>397</v>
      </c>
      <c r="C59" s="520" t="s">
        <v>398</v>
      </c>
      <c r="D59" s="521"/>
      <c r="E59" s="521"/>
      <c r="F59" s="522"/>
      <c r="G59" s="307"/>
      <c r="H59" s="307"/>
    </row>
    <row r="60" spans="1:99" s="5" customFormat="1" ht="21.75" customHeight="1">
      <c r="A60" s="334" t="s">
        <v>3</v>
      </c>
      <c r="B60" s="266" t="s">
        <v>399</v>
      </c>
      <c r="C60" s="482" t="s">
        <v>400</v>
      </c>
      <c r="D60" s="482"/>
      <c r="E60" s="482"/>
      <c r="F60" s="483"/>
      <c r="G60" s="307"/>
      <c r="H60" s="307"/>
    </row>
    <row r="61" spans="1:99" s="5" customFormat="1" ht="25.5" customHeight="1">
      <c r="A61" s="340" t="s">
        <v>388</v>
      </c>
      <c r="B61" s="285" t="s">
        <v>401</v>
      </c>
      <c r="C61" s="286" t="s">
        <v>402</v>
      </c>
      <c r="D61" s="287" t="s">
        <v>327</v>
      </c>
      <c r="E61" s="405" t="s">
        <v>3</v>
      </c>
      <c r="F61" s="317">
        <f>E62</f>
        <v>45</v>
      </c>
      <c r="G61" s="307"/>
      <c r="H61" s="307"/>
    </row>
    <row r="62" spans="1:99" s="5" customFormat="1" ht="42.75" customHeight="1">
      <c r="A62" s="344"/>
      <c r="B62" s="371"/>
      <c r="C62" s="292" t="s">
        <v>480</v>
      </c>
      <c r="D62" s="404" t="s">
        <v>328</v>
      </c>
      <c r="E62" s="404">
        <v>45</v>
      </c>
      <c r="F62" s="364" t="s">
        <v>3</v>
      </c>
      <c r="G62" s="307"/>
      <c r="H62" s="307"/>
    </row>
    <row r="63" spans="1:99" s="5" customFormat="1" ht="21.75" customHeight="1">
      <c r="A63" s="334" t="s">
        <v>3</v>
      </c>
      <c r="B63" s="266" t="s">
        <v>403</v>
      </c>
      <c r="C63" s="482" t="s">
        <v>404</v>
      </c>
      <c r="D63" s="482"/>
      <c r="E63" s="482"/>
      <c r="F63" s="483"/>
      <c r="G63" s="307"/>
      <c r="H63" s="307"/>
    </row>
    <row r="64" spans="1:99" s="5" customFormat="1" ht="20.25" customHeight="1">
      <c r="A64" s="340" t="s">
        <v>413</v>
      </c>
      <c r="B64" s="285" t="s">
        <v>405</v>
      </c>
      <c r="C64" s="286" t="s">
        <v>406</v>
      </c>
      <c r="D64" s="287" t="s">
        <v>42</v>
      </c>
      <c r="E64" s="405" t="s">
        <v>3</v>
      </c>
      <c r="F64" s="317">
        <f>E65</f>
        <v>2</v>
      </c>
      <c r="G64" s="307"/>
      <c r="H64" s="307"/>
    </row>
    <row r="65" spans="1:10" s="5" customFormat="1" ht="41.25" customHeight="1">
      <c r="A65" s="344"/>
      <c r="B65" s="371"/>
      <c r="C65" s="292" t="s">
        <v>496</v>
      </c>
      <c r="D65" s="293" t="s">
        <v>42</v>
      </c>
      <c r="E65" s="404">
        <v>2</v>
      </c>
      <c r="F65" s="360" t="s">
        <v>3</v>
      </c>
      <c r="G65" s="307"/>
      <c r="H65" s="307"/>
    </row>
    <row r="66" spans="1:10" s="5" customFormat="1" ht="20.25" customHeight="1">
      <c r="A66" s="340" t="s">
        <v>414</v>
      </c>
      <c r="B66" s="285" t="s">
        <v>407</v>
      </c>
      <c r="C66" s="286" t="s">
        <v>408</v>
      </c>
      <c r="D66" s="287" t="s">
        <v>42</v>
      </c>
      <c r="E66" s="405" t="s">
        <v>3</v>
      </c>
      <c r="F66" s="317">
        <f>E67</f>
        <v>3</v>
      </c>
      <c r="G66" s="307"/>
      <c r="H66" s="307"/>
    </row>
    <row r="67" spans="1:10" s="5" customFormat="1" ht="30.75" customHeight="1">
      <c r="A67" s="344"/>
      <c r="B67" s="285"/>
      <c r="C67" s="292" t="s">
        <v>497</v>
      </c>
      <c r="D67" s="293" t="s">
        <v>42</v>
      </c>
      <c r="E67" s="404">
        <v>3</v>
      </c>
      <c r="F67" s="360" t="s">
        <v>3</v>
      </c>
      <c r="G67" s="307"/>
      <c r="H67" s="307"/>
    </row>
    <row r="68" spans="1:10" s="5" customFormat="1" ht="35.25" customHeight="1">
      <c r="A68" s="319" t="s">
        <v>4</v>
      </c>
      <c r="B68" s="295" t="s">
        <v>366</v>
      </c>
      <c r="C68" s="520" t="s">
        <v>367</v>
      </c>
      <c r="D68" s="521"/>
      <c r="E68" s="521"/>
      <c r="F68" s="522"/>
      <c r="G68" s="308" t="s">
        <v>368</v>
      </c>
      <c r="H68" s="308"/>
      <c r="I68" s="308"/>
    </row>
    <row r="69" spans="1:10" s="5" customFormat="1" ht="17.25" customHeight="1">
      <c r="A69" s="334" t="s">
        <v>3</v>
      </c>
      <c r="B69" s="361" t="s">
        <v>411</v>
      </c>
      <c r="C69" s="482" t="s">
        <v>410</v>
      </c>
      <c r="D69" s="482"/>
      <c r="E69" s="482"/>
      <c r="F69" s="483"/>
      <c r="G69" s="305" t="s">
        <v>368</v>
      </c>
      <c r="H69" s="305"/>
      <c r="I69" s="305"/>
    </row>
    <row r="70" spans="1:10" ht="29.25" customHeight="1">
      <c r="A70" s="340" t="s">
        <v>475</v>
      </c>
      <c r="B70" s="368" t="s">
        <v>409</v>
      </c>
      <c r="C70" s="369" t="s">
        <v>462</v>
      </c>
      <c r="D70" s="287" t="s">
        <v>45</v>
      </c>
      <c r="E70" s="405" t="s">
        <v>3</v>
      </c>
      <c r="F70" s="317">
        <f>E71</f>
        <v>22</v>
      </c>
      <c r="G70" s="329"/>
      <c r="H70" s="309"/>
      <c r="I70" s="309"/>
    </row>
    <row r="71" spans="1:10" ht="56.25" customHeight="1">
      <c r="A71" s="373" t="s">
        <v>368</v>
      </c>
      <c r="B71" s="371"/>
      <c r="C71" s="292" t="s">
        <v>463</v>
      </c>
      <c r="D71" s="293" t="s">
        <v>45</v>
      </c>
      <c r="E71" s="365">
        <v>22</v>
      </c>
      <c r="F71" s="360" t="s">
        <v>3</v>
      </c>
      <c r="G71" s="330"/>
      <c r="H71" s="310"/>
      <c r="I71" s="310"/>
    </row>
    <row r="72" spans="1:10">
      <c r="A72" s="334" t="s">
        <v>3</v>
      </c>
      <c r="B72" s="361" t="s">
        <v>464</v>
      </c>
      <c r="C72" s="482" t="s">
        <v>465</v>
      </c>
      <c r="D72" s="482"/>
      <c r="E72" s="482"/>
      <c r="F72" s="483"/>
    </row>
    <row r="73" spans="1:10">
      <c r="A73" s="340" t="s">
        <v>476</v>
      </c>
      <c r="B73" s="368" t="s">
        <v>468</v>
      </c>
      <c r="C73" s="286" t="s">
        <v>466</v>
      </c>
      <c r="D73" s="287" t="s">
        <v>45</v>
      </c>
      <c r="E73" s="405" t="s">
        <v>3</v>
      </c>
      <c r="F73" s="317">
        <f>E74</f>
        <v>218</v>
      </c>
    </row>
    <row r="74" spans="1:10" ht="47.25" customHeight="1" thickBot="1">
      <c r="A74" s="380"/>
      <c r="B74" s="381"/>
      <c r="C74" s="382" t="s">
        <v>469</v>
      </c>
      <c r="D74" s="383" t="s">
        <v>45</v>
      </c>
      <c r="E74" s="384">
        <v>218</v>
      </c>
      <c r="F74" s="385" t="s">
        <v>3</v>
      </c>
    </row>
    <row r="75" spans="1:10" ht="26.25" customHeight="1">
      <c r="A75" s="336" t="s">
        <v>24</v>
      </c>
      <c r="B75" s="518" t="s">
        <v>483</v>
      </c>
      <c r="C75" s="518"/>
      <c r="D75" s="518"/>
      <c r="E75" s="518"/>
      <c r="F75" s="519"/>
      <c r="G75" s="401"/>
      <c r="H75" s="401"/>
      <c r="I75" s="401"/>
      <c r="J75" s="401"/>
    </row>
    <row r="76" spans="1:10" ht="24" customHeight="1">
      <c r="A76" s="334" t="s">
        <v>3</v>
      </c>
      <c r="B76" s="361" t="s">
        <v>470</v>
      </c>
      <c r="C76" s="482" t="s">
        <v>473</v>
      </c>
      <c r="D76" s="482"/>
      <c r="E76" s="482"/>
      <c r="F76" s="483"/>
      <c r="G76" s="398"/>
      <c r="H76" s="398"/>
      <c r="I76" s="398"/>
      <c r="J76" s="398"/>
    </row>
    <row r="77" spans="1:10" ht="33" customHeight="1">
      <c r="A77" s="408" t="s">
        <v>477</v>
      </c>
      <c r="B77" s="411" t="s">
        <v>471</v>
      </c>
      <c r="C77" s="400" t="s">
        <v>474</v>
      </c>
      <c r="D77" s="287" t="s">
        <v>45</v>
      </c>
      <c r="E77" s="405" t="s">
        <v>3</v>
      </c>
      <c r="F77" s="317">
        <f>E78</f>
        <v>34</v>
      </c>
      <c r="G77" s="402"/>
      <c r="H77" s="399"/>
      <c r="I77" s="394"/>
      <c r="J77" s="394"/>
    </row>
    <row r="78" spans="1:10" ht="33" customHeight="1" thickBot="1">
      <c r="A78" s="397"/>
      <c r="B78" s="416"/>
      <c r="C78" s="417" t="s">
        <v>472</v>
      </c>
      <c r="D78" s="383" t="s">
        <v>45</v>
      </c>
      <c r="E78" s="384">
        <v>34</v>
      </c>
      <c r="F78" s="385" t="s">
        <v>3</v>
      </c>
      <c r="G78" s="396"/>
      <c r="H78" s="395"/>
      <c r="I78" s="394"/>
      <c r="J78" s="394"/>
    </row>
    <row r="79" spans="1:10">
      <c r="F79" s="314"/>
    </row>
  </sheetData>
  <mergeCells count="32">
    <mergeCell ref="C76:F76"/>
    <mergeCell ref="C72:F72"/>
    <mergeCell ref="C59:F59"/>
    <mergeCell ref="C60:F60"/>
    <mergeCell ref="C63:F63"/>
    <mergeCell ref="C68:F68"/>
    <mergeCell ref="C69:F69"/>
    <mergeCell ref="B75:F75"/>
    <mergeCell ref="C43:F43"/>
    <mergeCell ref="C55:F55"/>
    <mergeCell ref="C29:F29"/>
    <mergeCell ref="C50:F50"/>
    <mergeCell ref="C56:F56"/>
    <mergeCell ref="C47:F47"/>
    <mergeCell ref="C46:F46"/>
    <mergeCell ref="C39:F39"/>
    <mergeCell ref="H43:K45"/>
    <mergeCell ref="A1:F1"/>
    <mergeCell ref="A2:F2"/>
    <mergeCell ref="B4:F4"/>
    <mergeCell ref="C5:F5"/>
    <mergeCell ref="C6:F6"/>
    <mergeCell ref="B9:F9"/>
    <mergeCell ref="C10:F10"/>
    <mergeCell ref="C11:F11"/>
    <mergeCell ref="C21:F21"/>
    <mergeCell ref="C22:F22"/>
    <mergeCell ref="C25:F25"/>
    <mergeCell ref="C14:F14"/>
    <mergeCell ref="C28:F28"/>
    <mergeCell ref="C36:F36"/>
    <mergeCell ref="C40:F40"/>
  </mergeCells>
  <phoneticPr fontId="52" type="noConversion"/>
  <pageMargins left="0.82677165354330717" right="0.23622047244094491" top="0.74803149606299213" bottom="0.35433070866141736" header="0.31496062992125984" footer="0"/>
  <pageSetup paperSize="9" scale="66" fitToHeight="2" orientation="portrait" r:id="rId1"/>
  <rowBreaks count="2" manualBreakCount="2">
    <brk id="38" max="5" man="1"/>
    <brk id="67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I94"/>
  <sheetViews>
    <sheetView view="pageBreakPreview" topLeftCell="A66" zoomScaleNormal="100" zoomScaleSheetLayoutView="100" workbookViewId="0">
      <selection activeCell="C12" sqref="C12:J12"/>
    </sheetView>
    <sheetView workbookViewId="1">
      <selection sqref="A1:H1"/>
    </sheetView>
  </sheetViews>
  <sheetFormatPr defaultColWidth="9.140625" defaultRowHeight="15"/>
  <cols>
    <col min="1" max="1" width="10.28515625" style="311" customWidth="1"/>
    <col min="2" max="2" width="23.42578125" style="298" customWidth="1"/>
    <col min="3" max="3" width="65.7109375" style="312" customWidth="1"/>
    <col min="4" max="4" width="10.42578125" style="313" customWidth="1"/>
    <col min="5" max="5" width="9.7109375" style="314" hidden="1" customWidth="1"/>
    <col min="6" max="6" width="12.28515625" style="315" customWidth="1"/>
    <col min="7" max="7" width="12.85546875" style="298" customWidth="1"/>
    <col min="8" max="8" width="16.7109375" style="298" customWidth="1"/>
    <col min="9" max="1023" width="9.140625" style="298"/>
    <col min="1024" max="16384" width="9.140625" style="189"/>
  </cols>
  <sheetData>
    <row r="1" spans="1:8" s="296" customFormat="1" ht="35.25" customHeight="1">
      <c r="A1" s="474" t="s">
        <v>0</v>
      </c>
      <c r="B1" s="475"/>
      <c r="C1" s="475"/>
      <c r="D1" s="475"/>
      <c r="E1" s="475"/>
      <c r="F1" s="475"/>
      <c r="G1" s="475"/>
      <c r="H1" s="476"/>
    </row>
    <row r="2" spans="1:8" s="296" customFormat="1" ht="38.25" customHeight="1">
      <c r="A2" s="477" t="e">
        <f>'pr ko PR'!D8</f>
        <v>#REF!</v>
      </c>
      <c r="B2" s="478"/>
      <c r="C2" s="478"/>
      <c r="D2" s="478"/>
      <c r="E2" s="478"/>
      <c r="F2" s="478"/>
      <c r="G2" s="478"/>
      <c r="H2" s="479"/>
    </row>
    <row r="3" spans="1:8" ht="50.25" customHeight="1">
      <c r="A3" s="318" t="s">
        <v>26</v>
      </c>
      <c r="B3" s="366" t="s">
        <v>27</v>
      </c>
      <c r="C3" s="410" t="s">
        <v>364</v>
      </c>
      <c r="D3" s="410" t="s">
        <v>28</v>
      </c>
      <c r="E3" s="278" t="s">
        <v>29</v>
      </c>
      <c r="F3" s="278" t="s">
        <v>29</v>
      </c>
      <c r="G3" s="278" t="s">
        <v>353</v>
      </c>
      <c r="H3" s="331" t="s">
        <v>354</v>
      </c>
    </row>
    <row r="4" spans="1:8" ht="27.75" customHeight="1">
      <c r="A4" s="332" t="s">
        <v>4</v>
      </c>
      <c r="B4" s="518" t="s">
        <v>5</v>
      </c>
      <c r="C4" s="518"/>
      <c r="D4" s="518"/>
      <c r="E4" s="518"/>
      <c r="F4" s="518"/>
      <c r="G4" s="518"/>
      <c r="H4" s="519"/>
    </row>
    <row r="5" spans="1:8" ht="26.25" customHeight="1">
      <c r="A5" s="333" t="s">
        <v>7</v>
      </c>
      <c r="B5" s="280" t="s">
        <v>31</v>
      </c>
      <c r="C5" s="523" t="s">
        <v>8</v>
      </c>
      <c r="D5" s="523"/>
      <c r="E5" s="523"/>
      <c r="F5" s="523"/>
      <c r="G5" s="523"/>
      <c r="H5" s="524"/>
    </row>
    <row r="6" spans="1:8" ht="18.75" customHeight="1">
      <c r="A6" s="334" t="s">
        <v>3</v>
      </c>
      <c r="B6" s="266" t="s">
        <v>32</v>
      </c>
      <c r="C6" s="482" t="s">
        <v>33</v>
      </c>
      <c r="D6" s="482"/>
      <c r="E6" s="482"/>
      <c r="F6" s="482"/>
      <c r="G6" s="482"/>
      <c r="H6" s="483"/>
    </row>
    <row r="7" spans="1:8" ht="18.75" customHeight="1">
      <c r="A7" s="16" t="s">
        <v>34</v>
      </c>
      <c r="B7" s="366" t="str">
        <f>B6</f>
        <v>00.00.00</v>
      </c>
      <c r="C7" s="281" t="s">
        <v>324</v>
      </c>
      <c r="D7" s="282" t="s">
        <v>35</v>
      </c>
      <c r="E7" s="407">
        <v>1</v>
      </c>
      <c r="F7" s="407">
        <f>E7</f>
        <v>1</v>
      </c>
      <c r="G7" s="407"/>
      <c r="H7" s="359"/>
    </row>
    <row r="8" spans="1:8" s="298" customFormat="1" ht="40.5" customHeight="1">
      <c r="A8" s="16" t="s">
        <v>36</v>
      </c>
      <c r="B8" s="366" t="str">
        <f>B7</f>
        <v>00.00.00</v>
      </c>
      <c r="C8" s="281" t="s">
        <v>325</v>
      </c>
      <c r="D8" s="282" t="s">
        <v>35</v>
      </c>
      <c r="E8" s="407">
        <v>1</v>
      </c>
      <c r="F8" s="407">
        <f>E8</f>
        <v>1</v>
      </c>
      <c r="G8" s="407"/>
      <c r="H8" s="359"/>
    </row>
    <row r="9" spans="1:8" s="298" customFormat="1" ht="18" customHeight="1">
      <c r="A9" s="472" t="s">
        <v>351</v>
      </c>
      <c r="B9" s="473"/>
      <c r="C9" s="473"/>
      <c r="D9" s="473"/>
      <c r="E9" s="473"/>
      <c r="F9" s="473"/>
      <c r="G9" s="473"/>
      <c r="H9" s="376"/>
    </row>
    <row r="10" spans="1:8" s="298" customFormat="1" ht="23.25" customHeight="1">
      <c r="A10" s="486" t="s">
        <v>352</v>
      </c>
      <c r="B10" s="487"/>
      <c r="C10" s="487"/>
      <c r="D10" s="487"/>
      <c r="E10" s="487"/>
      <c r="F10" s="487"/>
      <c r="G10" s="487"/>
      <c r="H10" s="377"/>
    </row>
    <row r="11" spans="1:8" s="298" customFormat="1" ht="20.25" customHeight="1">
      <c r="A11" s="336" t="s">
        <v>9</v>
      </c>
      <c r="B11" s="518" t="s">
        <v>67</v>
      </c>
      <c r="C11" s="518"/>
      <c r="D11" s="518"/>
      <c r="E11" s="518"/>
      <c r="F11" s="518"/>
      <c r="G11" s="518"/>
      <c r="H11" s="519"/>
    </row>
    <row r="12" spans="1:8" s="4" customFormat="1" ht="27" customHeight="1">
      <c r="A12" s="337" t="s">
        <v>11</v>
      </c>
      <c r="B12" s="280" t="s">
        <v>37</v>
      </c>
      <c r="C12" s="480" t="s">
        <v>373</v>
      </c>
      <c r="D12" s="480"/>
      <c r="E12" s="480"/>
      <c r="F12" s="480"/>
      <c r="G12" s="480"/>
      <c r="H12" s="481"/>
    </row>
    <row r="13" spans="1:8" s="298" customFormat="1" ht="18" customHeight="1">
      <c r="A13" s="338" t="s">
        <v>3</v>
      </c>
      <c r="B13" s="283" t="s">
        <v>38</v>
      </c>
      <c r="C13" s="482" t="s">
        <v>39</v>
      </c>
      <c r="D13" s="482"/>
      <c r="E13" s="482"/>
      <c r="F13" s="482"/>
      <c r="G13" s="482"/>
      <c r="H13" s="483"/>
    </row>
    <row r="14" spans="1:8" s="299" customFormat="1" ht="18.75" customHeight="1">
      <c r="A14" s="16" t="s">
        <v>329</v>
      </c>
      <c r="B14" s="366" t="s">
        <v>40</v>
      </c>
      <c r="C14" s="284" t="s">
        <v>417</v>
      </c>
      <c r="D14" s="410" t="s">
        <v>41</v>
      </c>
      <c r="E14" s="403" t="s">
        <v>3</v>
      </c>
      <c r="F14" s="403">
        <f>SUM(E15:E15)</f>
        <v>0.1</v>
      </c>
      <c r="G14" s="407"/>
      <c r="H14" s="359"/>
    </row>
    <row r="15" spans="1:8" s="298" customFormat="1" ht="54" hidden="1" customHeight="1">
      <c r="A15" s="16"/>
      <c r="B15" s="391"/>
      <c r="C15" s="290" t="s">
        <v>418</v>
      </c>
      <c r="D15" s="291" t="s">
        <v>41</v>
      </c>
      <c r="E15" s="279">
        <v>0.1</v>
      </c>
      <c r="F15" s="282" t="s">
        <v>3</v>
      </c>
      <c r="G15" s="345"/>
      <c r="H15" s="352"/>
    </row>
    <row r="16" spans="1:8" s="298" customFormat="1" ht="17.25" customHeight="1">
      <c r="A16" s="338" t="s">
        <v>3</v>
      </c>
      <c r="B16" s="266" t="s">
        <v>375</v>
      </c>
      <c r="C16" s="482" t="s">
        <v>376</v>
      </c>
      <c r="D16" s="482"/>
      <c r="E16" s="482"/>
      <c r="F16" s="482"/>
      <c r="G16" s="482"/>
      <c r="H16" s="483"/>
    </row>
    <row r="17" spans="1:137" s="298" customFormat="1" ht="17.25" customHeight="1">
      <c r="A17" s="16" t="s">
        <v>330</v>
      </c>
      <c r="B17" s="414" t="s">
        <v>377</v>
      </c>
      <c r="C17" s="284" t="s">
        <v>481</v>
      </c>
      <c r="D17" s="410" t="s">
        <v>81</v>
      </c>
      <c r="E17" s="403" t="s">
        <v>3</v>
      </c>
      <c r="F17" s="403">
        <f>E18</f>
        <v>17</v>
      </c>
      <c r="G17" s="407"/>
      <c r="H17" s="359"/>
    </row>
    <row r="18" spans="1:137" s="298" customFormat="1" ht="51.75" hidden="1" customHeight="1">
      <c r="A18" s="16"/>
      <c r="B18" s="370"/>
      <c r="C18" s="290" t="s">
        <v>467</v>
      </c>
      <c r="D18" s="291" t="s">
        <v>81</v>
      </c>
      <c r="E18" s="279">
        <v>17</v>
      </c>
      <c r="F18" s="279" t="s">
        <v>3</v>
      </c>
      <c r="G18" s="347"/>
      <c r="H18" s="352"/>
    </row>
    <row r="19" spans="1:137" s="298" customFormat="1" ht="21" customHeight="1">
      <c r="A19" s="16" t="s">
        <v>331</v>
      </c>
      <c r="B19" s="414" t="s">
        <v>419</v>
      </c>
      <c r="C19" s="284" t="s">
        <v>420</v>
      </c>
      <c r="D19" s="410" t="s">
        <v>45</v>
      </c>
      <c r="E19" s="403" t="s">
        <v>3</v>
      </c>
      <c r="F19" s="403">
        <f>E20</f>
        <v>112.2</v>
      </c>
      <c r="G19" s="407"/>
      <c r="H19" s="359"/>
    </row>
    <row r="20" spans="1:137" s="298" customFormat="1" ht="52.5" hidden="1" customHeight="1">
      <c r="A20" s="318"/>
      <c r="B20" s="370"/>
      <c r="C20" s="290" t="s">
        <v>441</v>
      </c>
      <c r="D20" s="291" t="s">
        <v>45</v>
      </c>
      <c r="E20" s="279">
        <v>112.2</v>
      </c>
      <c r="F20" s="279" t="s">
        <v>3</v>
      </c>
      <c r="G20" s="347"/>
      <c r="H20" s="352"/>
    </row>
    <row r="21" spans="1:137" s="298" customFormat="1" ht="14.25" customHeight="1">
      <c r="A21" s="16" t="s">
        <v>386</v>
      </c>
      <c r="B21" s="414" t="s">
        <v>421</v>
      </c>
      <c r="C21" s="284" t="s">
        <v>422</v>
      </c>
      <c r="D21" s="410" t="s">
        <v>42</v>
      </c>
      <c r="E21" s="403" t="s">
        <v>3</v>
      </c>
      <c r="F21" s="403">
        <f>E22</f>
        <v>2</v>
      </c>
      <c r="G21" s="407"/>
      <c r="H21" s="359"/>
    </row>
    <row r="22" spans="1:137" s="298" customFormat="1" ht="55.5" hidden="1" customHeight="1">
      <c r="A22" s="386"/>
      <c r="B22" s="324"/>
      <c r="C22" s="323" t="s">
        <v>423</v>
      </c>
      <c r="D22" s="322" t="s">
        <v>42</v>
      </c>
      <c r="E22" s="321">
        <v>2</v>
      </c>
      <c r="F22" s="321" t="s">
        <v>3</v>
      </c>
      <c r="G22" s="347"/>
      <c r="H22" s="352"/>
    </row>
    <row r="23" spans="1:137" s="298" customFormat="1" ht="21" customHeight="1">
      <c r="A23" s="472" t="s">
        <v>355</v>
      </c>
      <c r="B23" s="473"/>
      <c r="C23" s="473"/>
      <c r="D23" s="473"/>
      <c r="E23" s="473"/>
      <c r="F23" s="473"/>
      <c r="G23" s="473"/>
      <c r="H23" s="376"/>
    </row>
    <row r="24" spans="1:137" s="300" customFormat="1" ht="27" customHeight="1">
      <c r="A24" s="337" t="s">
        <v>13</v>
      </c>
      <c r="B24" s="280" t="s">
        <v>46</v>
      </c>
      <c r="C24" s="480" t="s">
        <v>374</v>
      </c>
      <c r="D24" s="480"/>
      <c r="E24" s="480"/>
      <c r="F24" s="480"/>
      <c r="G24" s="480"/>
      <c r="H24" s="48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</row>
    <row r="25" spans="1:137" s="300" customFormat="1" ht="20.25" customHeight="1">
      <c r="A25" s="338" t="s">
        <v>3</v>
      </c>
      <c r="B25" s="266" t="s">
        <v>47</v>
      </c>
      <c r="C25" s="482" t="s">
        <v>48</v>
      </c>
      <c r="D25" s="482"/>
      <c r="E25" s="482"/>
      <c r="F25" s="482"/>
      <c r="G25" s="482"/>
      <c r="H25" s="483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</row>
    <row r="26" spans="1:137" s="300" customFormat="1" ht="27.75" customHeight="1">
      <c r="A26" s="16" t="s">
        <v>68</v>
      </c>
      <c r="B26" s="366" t="s">
        <v>49</v>
      </c>
      <c r="C26" s="284" t="s">
        <v>50</v>
      </c>
      <c r="D26" s="410" t="s">
        <v>378</v>
      </c>
      <c r="E26" s="403" t="s">
        <v>3</v>
      </c>
      <c r="F26" s="403">
        <f>E27</f>
        <v>11</v>
      </c>
      <c r="G26" s="407"/>
      <c r="H26" s="359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</row>
    <row r="27" spans="1:137" s="300" customFormat="1" ht="36.75" hidden="1" customHeight="1">
      <c r="A27" s="16"/>
      <c r="B27" s="366"/>
      <c r="C27" s="290" t="s">
        <v>424</v>
      </c>
      <c r="D27" s="291" t="s">
        <v>326</v>
      </c>
      <c r="E27" s="279">
        <v>11</v>
      </c>
      <c r="F27" s="403" t="s">
        <v>3</v>
      </c>
      <c r="G27" s="349"/>
      <c r="H27" s="355"/>
      <c r="I27" s="5"/>
      <c r="J27" s="5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</row>
    <row r="28" spans="1:137" s="299" customFormat="1" ht="18" customHeight="1">
      <c r="A28" s="338" t="s">
        <v>3</v>
      </c>
      <c r="B28" s="266" t="s">
        <v>51</v>
      </c>
      <c r="C28" s="482" t="s">
        <v>52</v>
      </c>
      <c r="D28" s="482"/>
      <c r="E28" s="482"/>
      <c r="F28" s="482"/>
      <c r="G28" s="482"/>
      <c r="H28" s="483"/>
    </row>
    <row r="29" spans="1:137" s="299" customFormat="1" ht="25.5">
      <c r="A29" s="340" t="s">
        <v>106</v>
      </c>
      <c r="B29" s="366" t="s">
        <v>53</v>
      </c>
      <c r="C29" s="367" t="s">
        <v>379</v>
      </c>
      <c r="D29" s="287" t="s">
        <v>378</v>
      </c>
      <c r="E29" s="405" t="s">
        <v>3</v>
      </c>
      <c r="F29" s="405">
        <f>E30</f>
        <v>95</v>
      </c>
      <c r="G29" s="407"/>
      <c r="H29" s="359"/>
    </row>
    <row r="30" spans="1:137" s="299" customFormat="1" ht="42.75" hidden="1" customHeight="1">
      <c r="A30" s="387"/>
      <c r="B30" s="366"/>
      <c r="C30" s="328" t="s">
        <v>425</v>
      </c>
      <c r="D30" s="291" t="s">
        <v>326</v>
      </c>
      <c r="E30" s="279">
        <v>95</v>
      </c>
      <c r="F30" s="279" t="s">
        <v>3</v>
      </c>
      <c r="G30" s="347"/>
      <c r="H30" s="354"/>
    </row>
    <row r="31" spans="1:137" s="299" customFormat="1" ht="20.25" customHeight="1">
      <c r="A31" s="472" t="s">
        <v>356</v>
      </c>
      <c r="B31" s="473"/>
      <c r="C31" s="473"/>
      <c r="D31" s="473"/>
      <c r="E31" s="473"/>
      <c r="F31" s="473"/>
      <c r="G31" s="473"/>
      <c r="H31" s="376"/>
    </row>
    <row r="32" spans="1:137" s="299" customFormat="1" ht="35.25" customHeight="1">
      <c r="A32" s="319" t="s">
        <v>15</v>
      </c>
      <c r="B32" s="295" t="s">
        <v>382</v>
      </c>
      <c r="C32" s="484" t="s">
        <v>383</v>
      </c>
      <c r="D32" s="484"/>
      <c r="E32" s="484"/>
      <c r="F32" s="484"/>
      <c r="G32" s="484"/>
      <c r="H32" s="485"/>
    </row>
    <row r="33" spans="1:11" s="299" customFormat="1" ht="15.75" customHeight="1">
      <c r="A33" s="338" t="s">
        <v>3</v>
      </c>
      <c r="B33" s="361" t="s">
        <v>384</v>
      </c>
      <c r="C33" s="482" t="s">
        <v>385</v>
      </c>
      <c r="D33" s="482"/>
      <c r="E33" s="482"/>
      <c r="F33" s="482"/>
      <c r="G33" s="482"/>
      <c r="H33" s="483"/>
    </row>
    <row r="34" spans="1:11" s="299" customFormat="1" ht="21" customHeight="1">
      <c r="A34" s="340" t="s">
        <v>69</v>
      </c>
      <c r="B34" s="366" t="s">
        <v>433</v>
      </c>
      <c r="C34" s="367" t="s">
        <v>434</v>
      </c>
      <c r="D34" s="287" t="s">
        <v>42</v>
      </c>
      <c r="E34" s="405" t="s">
        <v>3</v>
      </c>
      <c r="F34" s="405">
        <f>E35</f>
        <v>21.5</v>
      </c>
      <c r="G34" s="407"/>
      <c r="H34" s="359"/>
    </row>
    <row r="35" spans="1:11" s="299" customFormat="1" ht="25.5" hidden="1" customHeight="1">
      <c r="A35" s="327"/>
      <c r="B35" s="414"/>
      <c r="C35" s="328" t="s">
        <v>435</v>
      </c>
      <c r="D35" s="291" t="s">
        <v>42</v>
      </c>
      <c r="E35" s="279">
        <v>21.5</v>
      </c>
      <c r="F35" s="279" t="s">
        <v>3</v>
      </c>
      <c r="G35" s="347"/>
      <c r="H35" s="354"/>
    </row>
    <row r="36" spans="1:11" s="299" customFormat="1" ht="17.25" customHeight="1">
      <c r="A36" s="340" t="s">
        <v>332</v>
      </c>
      <c r="B36" s="366" t="s">
        <v>393</v>
      </c>
      <c r="C36" s="367" t="s">
        <v>392</v>
      </c>
      <c r="D36" s="287" t="s">
        <v>42</v>
      </c>
      <c r="E36" s="405" t="s">
        <v>3</v>
      </c>
      <c r="F36" s="405">
        <f>E37</f>
        <v>1</v>
      </c>
      <c r="G36" s="407"/>
      <c r="H36" s="359"/>
    </row>
    <row r="37" spans="1:11" s="299" customFormat="1" ht="28.5" hidden="1" customHeight="1">
      <c r="A37" s="327"/>
      <c r="B37" s="414"/>
      <c r="C37" s="328" t="s">
        <v>426</v>
      </c>
      <c r="D37" s="291" t="s">
        <v>42</v>
      </c>
      <c r="E37" s="279">
        <v>1</v>
      </c>
      <c r="F37" s="279" t="s">
        <v>3</v>
      </c>
      <c r="G37" s="347"/>
      <c r="H37" s="354"/>
    </row>
    <row r="38" spans="1:11" s="299" customFormat="1" ht="21" customHeight="1">
      <c r="A38" s="327"/>
      <c r="B38" s="366" t="s">
        <v>430</v>
      </c>
      <c r="C38" s="367" t="s">
        <v>431</v>
      </c>
      <c r="D38" s="287" t="s">
        <v>42</v>
      </c>
      <c r="E38" s="405" t="s">
        <v>3</v>
      </c>
      <c r="F38" s="405">
        <f>E39</f>
        <v>4</v>
      </c>
      <c r="G38" s="407"/>
      <c r="H38" s="359"/>
    </row>
    <row r="39" spans="1:11" s="299" customFormat="1" ht="41.25" hidden="1" customHeight="1">
      <c r="A39" s="327"/>
      <c r="B39" s="414"/>
      <c r="C39" s="328" t="s">
        <v>432</v>
      </c>
      <c r="D39" s="291" t="s">
        <v>42</v>
      </c>
      <c r="E39" s="279">
        <v>4</v>
      </c>
      <c r="F39" s="279" t="s">
        <v>3</v>
      </c>
      <c r="G39" s="347"/>
      <c r="H39" s="354"/>
    </row>
    <row r="40" spans="1:11" s="299" customFormat="1" ht="15.75" customHeight="1">
      <c r="A40" s="338" t="s">
        <v>3</v>
      </c>
      <c r="B40" s="361" t="s">
        <v>453</v>
      </c>
      <c r="C40" s="482" t="s">
        <v>452</v>
      </c>
      <c r="D40" s="482"/>
      <c r="E40" s="482"/>
      <c r="F40" s="482"/>
      <c r="G40" s="482"/>
      <c r="H40" s="483"/>
    </row>
    <row r="41" spans="1:11" s="299" customFormat="1" ht="19.5" customHeight="1">
      <c r="A41" s="340" t="s">
        <v>412</v>
      </c>
      <c r="B41" s="366" t="s">
        <v>427</v>
      </c>
      <c r="C41" s="367" t="s">
        <v>482</v>
      </c>
      <c r="D41" s="287" t="s">
        <v>45</v>
      </c>
      <c r="E41" s="405" t="s">
        <v>3</v>
      </c>
      <c r="F41" s="405">
        <f>E42</f>
        <v>173</v>
      </c>
      <c r="G41" s="407"/>
      <c r="H41" s="359"/>
    </row>
    <row r="42" spans="1:11" s="299" customFormat="1" ht="54.75" hidden="1" customHeight="1">
      <c r="A42" s="388"/>
      <c r="B42" s="326"/>
      <c r="C42" s="328" t="s">
        <v>429</v>
      </c>
      <c r="D42" s="291" t="s">
        <v>45</v>
      </c>
      <c r="E42" s="279">
        <v>173</v>
      </c>
      <c r="F42" s="279" t="s">
        <v>3</v>
      </c>
      <c r="G42" s="347"/>
      <c r="H42" s="354"/>
    </row>
    <row r="43" spans="1:11" s="299" customFormat="1" ht="21" customHeight="1">
      <c r="A43" s="472" t="s">
        <v>357</v>
      </c>
      <c r="B43" s="473"/>
      <c r="C43" s="473"/>
      <c r="D43" s="473"/>
      <c r="E43" s="473"/>
      <c r="F43" s="473"/>
      <c r="G43" s="473"/>
      <c r="H43" s="376"/>
    </row>
    <row r="44" spans="1:11" s="3" customFormat="1" ht="27" customHeight="1">
      <c r="A44" s="337" t="s">
        <v>17</v>
      </c>
      <c r="B44" s="280" t="s">
        <v>54</v>
      </c>
      <c r="C44" s="480" t="s">
        <v>380</v>
      </c>
      <c r="D44" s="480"/>
      <c r="E44" s="480"/>
      <c r="F44" s="480"/>
      <c r="G44" s="480"/>
      <c r="H44" s="481"/>
    </row>
    <row r="45" spans="1:11" s="4" customFormat="1" ht="21.75" customHeight="1">
      <c r="A45" s="338" t="s">
        <v>3</v>
      </c>
      <c r="B45" s="361" t="s">
        <v>55</v>
      </c>
      <c r="C45" s="482" t="s">
        <v>56</v>
      </c>
      <c r="D45" s="482"/>
      <c r="E45" s="482"/>
      <c r="F45" s="482"/>
      <c r="G45" s="482"/>
      <c r="H45" s="483"/>
      <c r="I45" s="301"/>
    </row>
    <row r="46" spans="1:11" s="4" customFormat="1" ht="24.75" customHeight="1">
      <c r="A46" s="341" t="s">
        <v>43</v>
      </c>
      <c r="B46" s="285" t="s">
        <v>365</v>
      </c>
      <c r="C46" s="286" t="s">
        <v>436</v>
      </c>
      <c r="D46" s="287" t="s">
        <v>328</v>
      </c>
      <c r="E46" s="405" t="s">
        <v>3</v>
      </c>
      <c r="F46" s="405">
        <f>E47</f>
        <v>1064.0999999999999</v>
      </c>
      <c r="G46" s="407"/>
      <c r="H46" s="359"/>
      <c r="I46" s="301"/>
    </row>
    <row r="47" spans="1:11" s="4" customFormat="1" ht="51" hidden="1" customHeight="1">
      <c r="A47" s="341"/>
      <c r="B47" s="285"/>
      <c r="C47" s="292" t="s">
        <v>437</v>
      </c>
      <c r="D47" s="293" t="s">
        <v>328</v>
      </c>
      <c r="E47" s="404">
        <v>1064.0999999999999</v>
      </c>
      <c r="F47" s="404" t="s">
        <v>3</v>
      </c>
      <c r="G47" s="346"/>
      <c r="H47" s="353"/>
      <c r="I47" s="301"/>
    </row>
    <row r="48" spans="1:11" s="4" customFormat="1" ht="23.25" customHeight="1">
      <c r="A48" s="338" t="s">
        <v>3</v>
      </c>
      <c r="B48" s="361" t="s">
        <v>70</v>
      </c>
      <c r="C48" s="482" t="s">
        <v>71</v>
      </c>
      <c r="D48" s="482"/>
      <c r="E48" s="482"/>
      <c r="F48" s="482"/>
      <c r="G48" s="482"/>
      <c r="H48" s="483"/>
      <c r="I48" s="297"/>
      <c r="J48" s="297"/>
      <c r="K48" s="297"/>
    </row>
    <row r="49" spans="1:99" s="4" customFormat="1" ht="30" customHeight="1">
      <c r="A49" s="341" t="s">
        <v>333</v>
      </c>
      <c r="B49" s="285" t="s">
        <v>72</v>
      </c>
      <c r="C49" s="286" t="s">
        <v>438</v>
      </c>
      <c r="D49" s="287" t="s">
        <v>328</v>
      </c>
      <c r="E49" s="405" t="s">
        <v>3</v>
      </c>
      <c r="F49" s="405">
        <f>E50</f>
        <v>104</v>
      </c>
      <c r="G49" s="407"/>
      <c r="H49" s="359"/>
      <c r="I49" s="297"/>
      <c r="J49" s="297"/>
      <c r="K49" s="297"/>
    </row>
    <row r="50" spans="1:99" s="4" customFormat="1" ht="57" hidden="1" customHeight="1">
      <c r="A50" s="389"/>
      <c r="B50" s="285"/>
      <c r="C50" s="292" t="s">
        <v>439</v>
      </c>
      <c r="D50" s="293" t="s">
        <v>328</v>
      </c>
      <c r="E50" s="404">
        <v>104</v>
      </c>
      <c r="F50" s="404" t="s">
        <v>3</v>
      </c>
      <c r="G50" s="346"/>
      <c r="H50" s="356"/>
      <c r="I50" s="297"/>
      <c r="J50" s="297"/>
      <c r="K50" s="297"/>
    </row>
    <row r="51" spans="1:99" s="4" customFormat="1" ht="21.75" customHeight="1">
      <c r="A51" s="472" t="s">
        <v>358</v>
      </c>
      <c r="B51" s="473"/>
      <c r="C51" s="473"/>
      <c r="D51" s="473"/>
      <c r="E51" s="473"/>
      <c r="F51" s="473"/>
      <c r="G51" s="473"/>
      <c r="H51" s="376"/>
      <c r="I51" s="297"/>
      <c r="J51" s="297"/>
      <c r="K51" s="297"/>
    </row>
    <row r="52" spans="1:99" s="5" customFormat="1" ht="27.75" customHeight="1">
      <c r="A52" s="337" t="s">
        <v>19</v>
      </c>
      <c r="B52" s="280" t="s">
        <v>57</v>
      </c>
      <c r="C52" s="480" t="s">
        <v>381</v>
      </c>
      <c r="D52" s="480"/>
      <c r="E52" s="480"/>
      <c r="F52" s="480"/>
      <c r="G52" s="480"/>
      <c r="H52" s="481"/>
    </row>
    <row r="53" spans="1:99" s="5" customFormat="1" ht="20.25" customHeight="1">
      <c r="A53" s="338" t="s">
        <v>3</v>
      </c>
      <c r="B53" s="361" t="s">
        <v>447</v>
      </c>
      <c r="C53" s="482" t="s">
        <v>448</v>
      </c>
      <c r="D53" s="482"/>
      <c r="E53" s="482"/>
      <c r="F53" s="482"/>
      <c r="G53" s="482"/>
      <c r="H53" s="483"/>
    </row>
    <row r="54" spans="1:99" s="5" customFormat="1" ht="27.75" customHeight="1">
      <c r="A54" s="418" t="s">
        <v>44</v>
      </c>
      <c r="B54" s="362" t="s">
        <v>449</v>
      </c>
      <c r="C54" s="392" t="s">
        <v>450</v>
      </c>
      <c r="D54" s="287" t="s">
        <v>327</v>
      </c>
      <c r="E54" s="405" t="s">
        <v>3</v>
      </c>
      <c r="F54" s="419">
        <f>SUM(E55)</f>
        <v>312</v>
      </c>
      <c r="G54" s="407"/>
      <c r="H54" s="359"/>
    </row>
    <row r="55" spans="1:99" s="5" customFormat="1" ht="59.25" hidden="1" customHeight="1">
      <c r="A55" s="418"/>
      <c r="B55" s="278"/>
      <c r="C55" s="393" t="s">
        <v>451</v>
      </c>
      <c r="D55" s="293" t="s">
        <v>328</v>
      </c>
      <c r="E55" s="404">
        <v>312</v>
      </c>
      <c r="F55" s="404" t="s">
        <v>3</v>
      </c>
      <c r="G55" s="348"/>
      <c r="H55" s="355"/>
    </row>
    <row r="56" spans="1:99" s="303" customFormat="1" ht="19.5" customHeight="1">
      <c r="A56" s="338" t="s">
        <v>3</v>
      </c>
      <c r="B56" s="361" t="s">
        <v>396</v>
      </c>
      <c r="C56" s="482" t="s">
        <v>395</v>
      </c>
      <c r="D56" s="482"/>
      <c r="E56" s="482"/>
      <c r="F56" s="482"/>
      <c r="G56" s="482"/>
      <c r="H56" s="483"/>
      <c r="I56" s="302"/>
      <c r="J56" s="302"/>
      <c r="K56" s="302"/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2"/>
      <c r="AH56" s="302"/>
      <c r="AI56" s="302"/>
      <c r="AJ56" s="302"/>
      <c r="AK56" s="302"/>
      <c r="AL56" s="302"/>
      <c r="AM56" s="302"/>
      <c r="AN56" s="302"/>
      <c r="AO56" s="302"/>
      <c r="AP56" s="302"/>
      <c r="AQ56" s="302"/>
      <c r="AR56" s="302"/>
      <c r="AS56" s="302"/>
      <c r="AT56" s="302"/>
      <c r="AU56" s="302"/>
      <c r="AV56" s="302"/>
      <c r="AW56" s="302"/>
      <c r="AX56" s="302"/>
      <c r="AY56" s="302"/>
      <c r="AZ56" s="302"/>
      <c r="BA56" s="302"/>
      <c r="BB56" s="302"/>
      <c r="BC56" s="302"/>
      <c r="BD56" s="302"/>
      <c r="BE56" s="302"/>
      <c r="BF56" s="302"/>
      <c r="BG56" s="302"/>
      <c r="BH56" s="302"/>
      <c r="BI56" s="302"/>
      <c r="BJ56" s="302"/>
      <c r="BK56" s="302"/>
      <c r="BL56" s="302"/>
      <c r="BM56" s="302"/>
      <c r="BN56" s="302"/>
      <c r="BO56" s="302"/>
      <c r="BP56" s="302"/>
      <c r="BQ56" s="302"/>
      <c r="BR56" s="302"/>
      <c r="BS56" s="302"/>
      <c r="BT56" s="302"/>
      <c r="BU56" s="302"/>
      <c r="BV56" s="302"/>
      <c r="BW56" s="302"/>
      <c r="BX56" s="302"/>
      <c r="BY56" s="302"/>
      <c r="BZ56" s="302"/>
      <c r="CA56" s="302"/>
      <c r="CB56" s="302"/>
      <c r="CC56" s="302"/>
      <c r="CD56" s="302"/>
      <c r="CE56" s="302"/>
      <c r="CF56" s="302"/>
      <c r="CG56" s="302"/>
      <c r="CH56" s="302"/>
      <c r="CI56" s="302"/>
      <c r="CJ56" s="302"/>
      <c r="CK56" s="302"/>
      <c r="CL56" s="302"/>
      <c r="CM56" s="302"/>
      <c r="CN56" s="302"/>
      <c r="CO56" s="302"/>
      <c r="CP56" s="302"/>
      <c r="CQ56" s="302"/>
      <c r="CR56" s="302"/>
      <c r="CS56" s="302"/>
      <c r="CT56" s="302"/>
      <c r="CU56" s="302"/>
    </row>
    <row r="57" spans="1:99" s="303" customFormat="1" ht="22.5" customHeight="1">
      <c r="A57" s="341" t="s">
        <v>334</v>
      </c>
      <c r="B57" s="362" t="s">
        <v>394</v>
      </c>
      <c r="C57" s="420" t="s">
        <v>442</v>
      </c>
      <c r="D57" s="287" t="s">
        <v>327</v>
      </c>
      <c r="E57" s="405" t="s">
        <v>3</v>
      </c>
      <c r="F57" s="419">
        <f>SUM(E58)</f>
        <v>604</v>
      </c>
      <c r="G57" s="407"/>
      <c r="H57" s="359"/>
      <c r="J57" s="302"/>
      <c r="K57" s="302"/>
      <c r="L57" s="302"/>
      <c r="M57" s="302"/>
      <c r="N57" s="302"/>
      <c r="O57" s="302"/>
      <c r="P57" s="302"/>
      <c r="Q57" s="302"/>
      <c r="R57" s="302"/>
      <c r="S57" s="302"/>
      <c r="T57" s="302"/>
      <c r="U57" s="302"/>
      <c r="V57" s="302"/>
      <c r="W57" s="302"/>
      <c r="X57" s="302"/>
      <c r="Y57" s="302"/>
      <c r="Z57" s="302"/>
      <c r="AA57" s="302"/>
      <c r="AB57" s="302"/>
      <c r="AC57" s="302"/>
      <c r="AD57" s="302"/>
      <c r="AE57" s="302"/>
      <c r="AF57" s="302"/>
      <c r="AG57" s="302"/>
      <c r="AH57" s="302"/>
      <c r="AI57" s="302"/>
      <c r="AJ57" s="302"/>
      <c r="AK57" s="302"/>
      <c r="AL57" s="302"/>
      <c r="AM57" s="302"/>
      <c r="AN57" s="302"/>
      <c r="AO57" s="302"/>
      <c r="AP57" s="302"/>
      <c r="AQ57" s="302"/>
      <c r="AR57" s="302"/>
      <c r="AS57" s="302"/>
      <c r="AT57" s="302"/>
      <c r="AU57" s="302"/>
      <c r="AV57" s="302"/>
      <c r="AW57" s="302"/>
      <c r="AX57" s="302"/>
      <c r="AY57" s="302"/>
      <c r="AZ57" s="302"/>
      <c r="BA57" s="302"/>
      <c r="BB57" s="302"/>
      <c r="BC57" s="302"/>
      <c r="BD57" s="302"/>
      <c r="BE57" s="302"/>
      <c r="BF57" s="302"/>
      <c r="BG57" s="302"/>
      <c r="BH57" s="302"/>
      <c r="BI57" s="302"/>
      <c r="BJ57" s="302"/>
      <c r="BK57" s="302"/>
      <c r="BL57" s="302"/>
      <c r="BM57" s="302"/>
      <c r="BN57" s="302"/>
      <c r="BO57" s="302"/>
      <c r="BP57" s="302"/>
      <c r="BQ57" s="302"/>
      <c r="BR57" s="302"/>
      <c r="BS57" s="302"/>
      <c r="BT57" s="302"/>
      <c r="BU57" s="302"/>
      <c r="BV57" s="302"/>
      <c r="BW57" s="302"/>
      <c r="BX57" s="302"/>
      <c r="BY57" s="302"/>
      <c r="BZ57" s="302"/>
      <c r="CA57" s="302"/>
      <c r="CB57" s="302"/>
      <c r="CC57" s="302"/>
      <c r="CD57" s="302"/>
      <c r="CE57" s="302"/>
      <c r="CF57" s="302"/>
      <c r="CG57" s="302"/>
      <c r="CH57" s="302"/>
      <c r="CI57" s="302"/>
      <c r="CJ57" s="302"/>
      <c r="CK57" s="302"/>
      <c r="CL57" s="302"/>
      <c r="CM57" s="302"/>
      <c r="CN57" s="302"/>
      <c r="CO57" s="302"/>
      <c r="CP57" s="302"/>
      <c r="CQ57" s="302"/>
      <c r="CR57" s="302"/>
      <c r="CS57" s="302"/>
      <c r="CT57" s="302"/>
      <c r="CU57" s="302"/>
    </row>
    <row r="58" spans="1:99" s="303" customFormat="1" ht="52.5" hidden="1" customHeight="1">
      <c r="A58" s="343"/>
      <c r="B58" s="294"/>
      <c r="C58" s="292" t="s">
        <v>445</v>
      </c>
      <c r="D58" s="293" t="s">
        <v>328</v>
      </c>
      <c r="E58" s="404">
        <v>604</v>
      </c>
      <c r="F58" s="404" t="s">
        <v>3</v>
      </c>
      <c r="G58" s="350"/>
      <c r="H58" s="357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  <c r="U58" s="302"/>
      <c r="V58" s="302"/>
      <c r="W58" s="302"/>
      <c r="X58" s="302"/>
      <c r="Y58" s="302"/>
      <c r="Z58" s="302"/>
      <c r="AA58" s="302"/>
      <c r="AB58" s="302"/>
      <c r="AC58" s="302"/>
      <c r="AD58" s="302"/>
      <c r="AE58" s="302"/>
      <c r="AF58" s="302"/>
      <c r="AG58" s="302"/>
      <c r="AH58" s="302"/>
      <c r="AI58" s="302"/>
      <c r="AJ58" s="302"/>
      <c r="AK58" s="302"/>
      <c r="AL58" s="302"/>
      <c r="AM58" s="302"/>
      <c r="AN58" s="302"/>
      <c r="AO58" s="302"/>
      <c r="AP58" s="302"/>
      <c r="AQ58" s="302"/>
      <c r="AR58" s="302"/>
      <c r="AS58" s="302"/>
      <c r="AT58" s="302"/>
      <c r="AU58" s="302"/>
      <c r="AV58" s="302"/>
      <c r="AW58" s="302"/>
      <c r="AX58" s="302"/>
      <c r="AY58" s="302"/>
      <c r="AZ58" s="302"/>
      <c r="BA58" s="302"/>
      <c r="BB58" s="302"/>
      <c r="BC58" s="302"/>
      <c r="BD58" s="302"/>
      <c r="BE58" s="302"/>
      <c r="BF58" s="302"/>
      <c r="BG58" s="302"/>
      <c r="BH58" s="302"/>
      <c r="BI58" s="302"/>
      <c r="BJ58" s="302"/>
      <c r="BK58" s="302"/>
      <c r="BL58" s="302"/>
      <c r="BM58" s="302"/>
      <c r="BN58" s="302"/>
      <c r="BO58" s="302"/>
      <c r="BP58" s="302"/>
      <c r="BQ58" s="302"/>
      <c r="BR58" s="302"/>
      <c r="BS58" s="302"/>
      <c r="BT58" s="302"/>
      <c r="BU58" s="302"/>
      <c r="BV58" s="302"/>
      <c r="BW58" s="302"/>
      <c r="BX58" s="302"/>
      <c r="BY58" s="302"/>
      <c r="BZ58" s="302"/>
      <c r="CA58" s="302"/>
      <c r="CB58" s="302"/>
      <c r="CC58" s="302"/>
      <c r="CD58" s="302"/>
      <c r="CE58" s="302"/>
      <c r="CF58" s="302"/>
      <c r="CG58" s="302"/>
      <c r="CH58" s="302"/>
      <c r="CI58" s="302"/>
      <c r="CJ58" s="302"/>
      <c r="CK58" s="302"/>
      <c r="CL58" s="302"/>
      <c r="CM58" s="302"/>
      <c r="CN58" s="302"/>
      <c r="CO58" s="302"/>
      <c r="CP58" s="302"/>
      <c r="CQ58" s="302"/>
      <c r="CR58" s="302"/>
      <c r="CS58" s="302"/>
      <c r="CT58" s="302"/>
      <c r="CU58" s="302"/>
    </row>
    <row r="59" spans="1:99" s="303" customFormat="1" ht="22.5" customHeight="1">
      <c r="A59" s="341" t="s">
        <v>387</v>
      </c>
      <c r="B59" s="362" t="s">
        <v>443</v>
      </c>
      <c r="C59" s="420" t="s">
        <v>444</v>
      </c>
      <c r="D59" s="287" t="s">
        <v>327</v>
      </c>
      <c r="E59" s="405" t="s">
        <v>3</v>
      </c>
      <c r="F59" s="419">
        <f>SUM(E60)</f>
        <v>460.5</v>
      </c>
      <c r="G59" s="407"/>
      <c r="H59" s="359"/>
      <c r="I59" s="302"/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  <c r="AA59" s="302"/>
      <c r="AB59" s="302"/>
      <c r="AC59" s="302"/>
      <c r="AD59" s="302"/>
      <c r="AE59" s="302"/>
      <c r="AF59" s="302"/>
      <c r="AG59" s="302"/>
      <c r="AH59" s="302"/>
      <c r="AI59" s="302"/>
      <c r="AJ59" s="302"/>
      <c r="AK59" s="302"/>
      <c r="AL59" s="302"/>
      <c r="AM59" s="302"/>
      <c r="AN59" s="302"/>
      <c r="AO59" s="302"/>
      <c r="AP59" s="302"/>
      <c r="AQ59" s="302"/>
      <c r="AR59" s="302"/>
      <c r="AS59" s="302"/>
      <c r="AT59" s="302"/>
      <c r="AU59" s="302"/>
      <c r="AV59" s="302"/>
      <c r="AW59" s="302"/>
      <c r="AX59" s="302"/>
      <c r="AY59" s="302"/>
      <c r="AZ59" s="302"/>
      <c r="BA59" s="302"/>
      <c r="BB59" s="302"/>
      <c r="BC59" s="302"/>
      <c r="BD59" s="302"/>
      <c r="BE59" s="302"/>
      <c r="BF59" s="302"/>
      <c r="BG59" s="302"/>
      <c r="BH59" s="302"/>
      <c r="BI59" s="302"/>
      <c r="BJ59" s="302"/>
      <c r="BK59" s="302"/>
      <c r="BL59" s="302"/>
      <c r="BM59" s="302"/>
      <c r="BN59" s="302"/>
      <c r="BO59" s="302"/>
      <c r="BP59" s="302"/>
      <c r="BQ59" s="302"/>
      <c r="BR59" s="302"/>
      <c r="BS59" s="302"/>
      <c r="BT59" s="302"/>
      <c r="BU59" s="302"/>
      <c r="BV59" s="302"/>
      <c r="BW59" s="302"/>
      <c r="BX59" s="302"/>
      <c r="BY59" s="302"/>
      <c r="BZ59" s="302"/>
      <c r="CA59" s="302"/>
      <c r="CB59" s="302"/>
      <c r="CC59" s="302"/>
      <c r="CD59" s="302"/>
      <c r="CE59" s="302"/>
      <c r="CF59" s="302"/>
      <c r="CG59" s="302"/>
      <c r="CH59" s="302"/>
      <c r="CI59" s="302"/>
      <c r="CJ59" s="302"/>
      <c r="CK59" s="302"/>
      <c r="CL59" s="302"/>
      <c r="CM59" s="302"/>
      <c r="CN59" s="302"/>
      <c r="CO59" s="302"/>
      <c r="CP59" s="302"/>
      <c r="CQ59" s="302"/>
      <c r="CR59" s="302"/>
      <c r="CS59" s="302"/>
      <c r="CT59" s="302"/>
      <c r="CU59" s="302"/>
    </row>
    <row r="60" spans="1:99" s="303" customFormat="1" ht="59.25" hidden="1" customHeight="1">
      <c r="A60" s="343"/>
      <c r="B60" s="294"/>
      <c r="C60" s="292" t="s">
        <v>446</v>
      </c>
      <c r="D60" s="293" t="s">
        <v>328</v>
      </c>
      <c r="E60" s="404">
        <v>460.5</v>
      </c>
      <c r="F60" s="404" t="s">
        <v>3</v>
      </c>
      <c r="G60" s="350"/>
      <c r="H60" s="357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  <c r="U60" s="302"/>
      <c r="V60" s="302"/>
      <c r="W60" s="302"/>
      <c r="X60" s="302"/>
      <c r="Y60" s="302"/>
      <c r="Z60" s="302"/>
      <c r="AA60" s="302"/>
      <c r="AB60" s="302"/>
      <c r="AC60" s="302"/>
      <c r="AD60" s="302"/>
      <c r="AE60" s="302"/>
      <c r="AF60" s="302"/>
      <c r="AG60" s="302"/>
      <c r="AH60" s="302"/>
      <c r="AI60" s="302"/>
      <c r="AJ60" s="302"/>
      <c r="AK60" s="302"/>
      <c r="AL60" s="302"/>
      <c r="AM60" s="302"/>
      <c r="AN60" s="302"/>
      <c r="AO60" s="302"/>
      <c r="AP60" s="302"/>
      <c r="AQ60" s="302"/>
      <c r="AR60" s="302"/>
      <c r="AS60" s="302"/>
      <c r="AT60" s="302"/>
      <c r="AU60" s="302"/>
      <c r="AV60" s="302"/>
      <c r="AW60" s="302"/>
      <c r="AX60" s="302"/>
      <c r="AY60" s="302"/>
      <c r="AZ60" s="302"/>
      <c r="BA60" s="302"/>
      <c r="BB60" s="302"/>
      <c r="BC60" s="302"/>
      <c r="BD60" s="302"/>
      <c r="BE60" s="302"/>
      <c r="BF60" s="302"/>
      <c r="BG60" s="302"/>
      <c r="BH60" s="302"/>
      <c r="BI60" s="302"/>
      <c r="BJ60" s="302"/>
      <c r="BK60" s="302"/>
      <c r="BL60" s="302"/>
      <c r="BM60" s="302"/>
      <c r="BN60" s="302"/>
      <c r="BO60" s="302"/>
      <c r="BP60" s="302"/>
      <c r="BQ60" s="302"/>
      <c r="BR60" s="302"/>
      <c r="BS60" s="302"/>
      <c r="BT60" s="302"/>
      <c r="BU60" s="302"/>
      <c r="BV60" s="302"/>
      <c r="BW60" s="302"/>
      <c r="BX60" s="302"/>
      <c r="BY60" s="302"/>
      <c r="BZ60" s="302"/>
      <c r="CA60" s="302"/>
      <c r="CB60" s="302"/>
      <c r="CC60" s="302"/>
      <c r="CD60" s="302"/>
      <c r="CE60" s="302"/>
      <c r="CF60" s="302"/>
      <c r="CG60" s="302"/>
      <c r="CH60" s="302"/>
      <c r="CI60" s="302"/>
      <c r="CJ60" s="302"/>
      <c r="CK60" s="302"/>
      <c r="CL60" s="302"/>
      <c r="CM60" s="302"/>
      <c r="CN60" s="302"/>
      <c r="CO60" s="302"/>
      <c r="CP60" s="302"/>
      <c r="CQ60" s="302"/>
      <c r="CR60" s="302"/>
      <c r="CS60" s="302"/>
      <c r="CT60" s="302"/>
      <c r="CU60" s="302"/>
    </row>
    <row r="61" spans="1:99" s="303" customFormat="1" ht="24" customHeight="1">
      <c r="A61" s="472" t="s">
        <v>359</v>
      </c>
      <c r="B61" s="473"/>
      <c r="C61" s="473"/>
      <c r="D61" s="473"/>
      <c r="E61" s="473"/>
      <c r="F61" s="473"/>
      <c r="G61" s="473"/>
      <c r="H61" s="376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302"/>
      <c r="AD61" s="302"/>
      <c r="AE61" s="302"/>
      <c r="AF61" s="302"/>
      <c r="AG61" s="302"/>
      <c r="AH61" s="302"/>
      <c r="AI61" s="302"/>
      <c r="AJ61" s="302"/>
      <c r="AK61" s="302"/>
      <c r="AL61" s="302"/>
      <c r="AM61" s="302"/>
      <c r="AN61" s="302"/>
      <c r="AO61" s="302"/>
      <c r="AP61" s="302"/>
      <c r="AQ61" s="302"/>
      <c r="AR61" s="302"/>
      <c r="AS61" s="302"/>
      <c r="AT61" s="302"/>
      <c r="AU61" s="302"/>
      <c r="AV61" s="302"/>
      <c r="AW61" s="302"/>
      <c r="AX61" s="302"/>
      <c r="AY61" s="302"/>
      <c r="AZ61" s="302"/>
      <c r="BA61" s="302"/>
      <c r="BB61" s="302"/>
      <c r="BC61" s="302"/>
      <c r="BD61" s="302"/>
      <c r="BE61" s="302"/>
      <c r="BF61" s="302"/>
      <c r="BG61" s="302"/>
      <c r="BH61" s="302"/>
      <c r="BI61" s="302"/>
      <c r="BJ61" s="302"/>
      <c r="BK61" s="302"/>
      <c r="BL61" s="302"/>
      <c r="BM61" s="302"/>
      <c r="BN61" s="302"/>
      <c r="BO61" s="302"/>
      <c r="BP61" s="302"/>
      <c r="BQ61" s="302"/>
      <c r="BR61" s="302"/>
      <c r="BS61" s="302"/>
      <c r="BT61" s="302"/>
      <c r="BU61" s="302"/>
      <c r="BV61" s="302"/>
      <c r="BW61" s="302"/>
      <c r="BX61" s="302"/>
      <c r="BY61" s="302"/>
      <c r="BZ61" s="302"/>
      <c r="CA61" s="302"/>
      <c r="CB61" s="302"/>
      <c r="CC61" s="302"/>
      <c r="CD61" s="302"/>
      <c r="CE61" s="302"/>
      <c r="CF61" s="302"/>
      <c r="CG61" s="302"/>
      <c r="CH61" s="302"/>
      <c r="CI61" s="302"/>
      <c r="CJ61" s="302"/>
      <c r="CK61" s="302"/>
      <c r="CL61" s="302"/>
      <c r="CM61" s="302"/>
      <c r="CN61" s="302"/>
      <c r="CO61" s="302"/>
      <c r="CP61" s="302"/>
      <c r="CQ61" s="302"/>
      <c r="CR61" s="302"/>
      <c r="CS61" s="302"/>
      <c r="CT61" s="302"/>
      <c r="CU61" s="302"/>
    </row>
    <row r="62" spans="1:99" s="304" customFormat="1" ht="34.5" customHeight="1">
      <c r="A62" s="337" t="s">
        <v>370</v>
      </c>
      <c r="B62" s="280" t="s">
        <v>58</v>
      </c>
      <c r="C62" s="480" t="s">
        <v>372</v>
      </c>
      <c r="D62" s="480"/>
      <c r="E62" s="480"/>
      <c r="F62" s="480"/>
      <c r="G62" s="480"/>
      <c r="H62" s="481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  <c r="AF62" s="302"/>
      <c r="AG62" s="302"/>
      <c r="AH62" s="302"/>
      <c r="AI62" s="302"/>
      <c r="AJ62" s="302"/>
      <c r="AK62" s="302"/>
      <c r="AL62" s="302"/>
      <c r="AM62" s="302"/>
      <c r="AN62" s="302"/>
      <c r="AO62" s="302"/>
      <c r="AP62" s="302"/>
      <c r="AQ62" s="302"/>
      <c r="AR62" s="302"/>
      <c r="AS62" s="302"/>
      <c r="AT62" s="302"/>
      <c r="AU62" s="302"/>
      <c r="AV62" s="302"/>
      <c r="AW62" s="302"/>
      <c r="AX62" s="302"/>
      <c r="AY62" s="302"/>
      <c r="AZ62" s="302"/>
      <c r="BA62" s="302"/>
      <c r="BB62" s="302"/>
      <c r="BC62" s="302"/>
      <c r="BD62" s="302"/>
      <c r="BE62" s="302"/>
      <c r="BF62" s="302"/>
      <c r="BG62" s="302"/>
      <c r="BH62" s="302"/>
      <c r="BI62" s="302"/>
      <c r="BJ62" s="302"/>
      <c r="BK62" s="302"/>
      <c r="BL62" s="302"/>
      <c r="BM62" s="302"/>
      <c r="BN62" s="302"/>
      <c r="BO62" s="302"/>
      <c r="BP62" s="302"/>
      <c r="BQ62" s="302"/>
      <c r="BR62" s="302"/>
      <c r="BS62" s="302"/>
      <c r="BT62" s="302"/>
      <c r="BU62" s="302"/>
      <c r="BV62" s="302"/>
      <c r="BW62" s="302"/>
      <c r="BX62" s="302"/>
      <c r="BY62" s="302"/>
      <c r="BZ62" s="302"/>
      <c r="CA62" s="302"/>
      <c r="CB62" s="302"/>
      <c r="CC62" s="302"/>
      <c r="CD62" s="302"/>
      <c r="CE62" s="302"/>
      <c r="CF62" s="302"/>
      <c r="CG62" s="302"/>
      <c r="CH62" s="302"/>
      <c r="CI62" s="302"/>
      <c r="CJ62" s="302"/>
      <c r="CK62" s="302"/>
      <c r="CL62" s="302"/>
      <c r="CM62" s="302"/>
      <c r="CN62" s="302"/>
      <c r="CO62" s="302"/>
      <c r="CP62" s="302"/>
      <c r="CQ62" s="302"/>
      <c r="CR62" s="302"/>
      <c r="CS62" s="302"/>
      <c r="CT62" s="302"/>
      <c r="CU62" s="302"/>
    </row>
    <row r="63" spans="1:99" s="5" customFormat="1" ht="18" customHeight="1">
      <c r="A63" s="334" t="s">
        <v>3</v>
      </c>
      <c r="B63" s="361" t="s">
        <v>456</v>
      </c>
      <c r="C63" s="482" t="s">
        <v>454</v>
      </c>
      <c r="D63" s="482"/>
      <c r="E63" s="482"/>
      <c r="F63" s="482"/>
      <c r="G63" s="482"/>
      <c r="H63" s="483"/>
    </row>
    <row r="64" spans="1:99" s="5" customFormat="1" ht="23.25" customHeight="1">
      <c r="A64" s="340" t="s">
        <v>369</v>
      </c>
      <c r="B64" s="409" t="s">
        <v>457</v>
      </c>
      <c r="C64" s="288" t="s">
        <v>455</v>
      </c>
      <c r="D64" s="287" t="s">
        <v>327</v>
      </c>
      <c r="E64" s="405" t="s">
        <v>3</v>
      </c>
      <c r="F64" s="405">
        <f>E65</f>
        <v>430</v>
      </c>
      <c r="G64" s="407"/>
      <c r="H64" s="359"/>
    </row>
    <row r="65" spans="1:9" s="5" customFormat="1" ht="27.75" hidden="1" customHeight="1">
      <c r="A65" s="390"/>
      <c r="B65" s="413"/>
      <c r="C65" s="292" t="s">
        <v>458</v>
      </c>
      <c r="D65" s="404" t="s">
        <v>328</v>
      </c>
      <c r="E65" s="404">
        <v>430</v>
      </c>
      <c r="F65" s="421" t="s">
        <v>3</v>
      </c>
      <c r="G65" s="351"/>
      <c r="H65" s="358"/>
    </row>
    <row r="66" spans="1:9" s="5" customFormat="1" ht="17.25" customHeight="1">
      <c r="A66" s="472" t="s">
        <v>371</v>
      </c>
      <c r="B66" s="473"/>
      <c r="C66" s="473"/>
      <c r="D66" s="473"/>
      <c r="E66" s="473"/>
      <c r="F66" s="473"/>
      <c r="G66" s="473"/>
      <c r="H66" s="376"/>
    </row>
    <row r="67" spans="1:9" s="5" customFormat="1" ht="35.25" customHeight="1">
      <c r="A67" s="319" t="s">
        <v>389</v>
      </c>
      <c r="B67" s="295" t="s">
        <v>397</v>
      </c>
      <c r="C67" s="484" t="s">
        <v>398</v>
      </c>
      <c r="D67" s="484"/>
      <c r="E67" s="484"/>
      <c r="F67" s="484"/>
      <c r="G67" s="484"/>
      <c r="H67" s="485"/>
    </row>
    <row r="68" spans="1:9" s="5" customFormat="1" ht="21.75" customHeight="1">
      <c r="A68" s="334" t="s">
        <v>3</v>
      </c>
      <c r="B68" s="266" t="s">
        <v>399</v>
      </c>
      <c r="C68" s="482" t="s">
        <v>400</v>
      </c>
      <c r="D68" s="482"/>
      <c r="E68" s="482"/>
      <c r="F68" s="482"/>
      <c r="G68" s="482"/>
      <c r="H68" s="483"/>
    </row>
    <row r="69" spans="1:9" s="5" customFormat="1" ht="25.5" customHeight="1">
      <c r="A69" s="340" t="s">
        <v>388</v>
      </c>
      <c r="B69" s="285" t="s">
        <v>401</v>
      </c>
      <c r="C69" s="286" t="s">
        <v>402</v>
      </c>
      <c r="D69" s="287" t="s">
        <v>327</v>
      </c>
      <c r="E69" s="405" t="s">
        <v>3</v>
      </c>
      <c r="F69" s="405">
        <f>E70</f>
        <v>45</v>
      </c>
      <c r="G69" s="407"/>
      <c r="H69" s="359"/>
    </row>
    <row r="70" spans="1:9" s="5" customFormat="1" ht="42.75" hidden="1" customHeight="1">
      <c r="A70" s="344"/>
      <c r="B70" s="371"/>
      <c r="C70" s="292" t="s">
        <v>459</v>
      </c>
      <c r="D70" s="404" t="s">
        <v>328</v>
      </c>
      <c r="E70" s="404">
        <v>45</v>
      </c>
      <c r="F70" s="421" t="s">
        <v>3</v>
      </c>
      <c r="G70" s="351"/>
      <c r="H70" s="358"/>
    </row>
    <row r="71" spans="1:9" s="5" customFormat="1" ht="21.75" customHeight="1">
      <c r="A71" s="334" t="s">
        <v>3</v>
      </c>
      <c r="B71" s="266" t="s">
        <v>403</v>
      </c>
      <c r="C71" s="482" t="s">
        <v>404</v>
      </c>
      <c r="D71" s="482"/>
      <c r="E71" s="482"/>
      <c r="F71" s="482"/>
      <c r="G71" s="482"/>
      <c r="H71" s="483"/>
    </row>
    <row r="72" spans="1:9" s="5" customFormat="1" ht="20.25" customHeight="1">
      <c r="A72" s="340" t="s">
        <v>413</v>
      </c>
      <c r="B72" s="285" t="s">
        <v>405</v>
      </c>
      <c r="C72" s="286" t="s">
        <v>406</v>
      </c>
      <c r="D72" s="287" t="s">
        <v>42</v>
      </c>
      <c r="E72" s="405" t="s">
        <v>3</v>
      </c>
      <c r="F72" s="405">
        <v>2</v>
      </c>
      <c r="G72" s="406"/>
      <c r="H72" s="359"/>
    </row>
    <row r="73" spans="1:9" s="5" customFormat="1" ht="41.25" hidden="1" customHeight="1">
      <c r="A73" s="344"/>
      <c r="B73" s="371"/>
      <c r="C73" s="292" t="s">
        <v>460</v>
      </c>
      <c r="D73" s="293" t="s">
        <v>42</v>
      </c>
      <c r="E73" s="404">
        <v>4</v>
      </c>
      <c r="F73" s="404" t="s">
        <v>3</v>
      </c>
      <c r="G73" s="351"/>
      <c r="H73" s="358"/>
    </row>
    <row r="74" spans="1:9" s="5" customFormat="1" ht="20.25" customHeight="1">
      <c r="A74" s="340" t="s">
        <v>414</v>
      </c>
      <c r="B74" s="285" t="s">
        <v>407</v>
      </c>
      <c r="C74" s="286" t="s">
        <v>408</v>
      </c>
      <c r="D74" s="287" t="s">
        <v>42</v>
      </c>
      <c r="E74" s="405" t="s">
        <v>3</v>
      </c>
      <c r="F74" s="405">
        <v>3</v>
      </c>
      <c r="G74" s="406"/>
      <c r="H74" s="359"/>
    </row>
    <row r="75" spans="1:9" s="5" customFormat="1" ht="30.75" hidden="1" customHeight="1">
      <c r="A75" s="344"/>
      <c r="B75" s="285"/>
      <c r="C75" s="292" t="s">
        <v>461</v>
      </c>
      <c r="D75" s="293" t="s">
        <v>42</v>
      </c>
      <c r="E75" s="404">
        <v>4</v>
      </c>
      <c r="F75" s="404" t="s">
        <v>3</v>
      </c>
      <c r="G75" s="351"/>
      <c r="H75" s="358"/>
    </row>
    <row r="76" spans="1:9" s="5" customFormat="1" ht="18" customHeight="1">
      <c r="A76" s="472" t="s">
        <v>390</v>
      </c>
      <c r="B76" s="473"/>
      <c r="C76" s="473"/>
      <c r="D76" s="473"/>
      <c r="E76" s="473"/>
      <c r="F76" s="473"/>
      <c r="G76" s="473"/>
      <c r="H76" s="376"/>
    </row>
    <row r="77" spans="1:9" s="5" customFormat="1" ht="35.25" customHeight="1">
      <c r="A77" s="319" t="s">
        <v>4</v>
      </c>
      <c r="B77" s="295" t="s">
        <v>366</v>
      </c>
      <c r="C77" s="484" t="s">
        <v>367</v>
      </c>
      <c r="D77" s="484"/>
      <c r="E77" s="484"/>
      <c r="F77" s="484"/>
      <c r="G77" s="484"/>
      <c r="H77" s="485"/>
      <c r="I77" s="308"/>
    </row>
    <row r="78" spans="1:9" s="5" customFormat="1" ht="17.25" customHeight="1">
      <c r="A78" s="334" t="s">
        <v>3</v>
      </c>
      <c r="B78" s="361" t="s">
        <v>411</v>
      </c>
      <c r="C78" s="482" t="s">
        <v>410</v>
      </c>
      <c r="D78" s="482"/>
      <c r="E78" s="482"/>
      <c r="F78" s="482"/>
      <c r="G78" s="482"/>
      <c r="H78" s="483"/>
      <c r="I78" s="305"/>
    </row>
    <row r="79" spans="1:9" s="298" customFormat="1" ht="29.25" customHeight="1">
      <c r="A79" s="340" t="s">
        <v>475</v>
      </c>
      <c r="B79" s="368" t="s">
        <v>409</v>
      </c>
      <c r="C79" s="369" t="s">
        <v>462</v>
      </c>
      <c r="D79" s="287" t="s">
        <v>45</v>
      </c>
      <c r="E79" s="405" t="s">
        <v>3</v>
      </c>
      <c r="F79" s="405">
        <f>E80</f>
        <v>22</v>
      </c>
      <c r="G79" s="287"/>
      <c r="H79" s="359"/>
      <c r="I79" s="309"/>
    </row>
    <row r="80" spans="1:9" s="298" customFormat="1" ht="56.25" hidden="1" customHeight="1">
      <c r="A80" s="422" t="s">
        <v>368</v>
      </c>
      <c r="B80" s="371"/>
      <c r="C80" s="292" t="s">
        <v>463</v>
      </c>
      <c r="D80" s="293" t="s">
        <v>45</v>
      </c>
      <c r="E80" s="365">
        <v>22</v>
      </c>
      <c r="F80" s="404" t="s">
        <v>3</v>
      </c>
      <c r="G80" s="374"/>
      <c r="H80" s="342"/>
      <c r="I80" s="310"/>
    </row>
    <row r="81" spans="1:10" s="298" customFormat="1">
      <c r="A81" s="334" t="s">
        <v>3</v>
      </c>
      <c r="B81" s="361" t="s">
        <v>464</v>
      </c>
      <c r="C81" s="482" t="s">
        <v>465</v>
      </c>
      <c r="D81" s="482"/>
      <c r="E81" s="482"/>
      <c r="F81" s="482"/>
      <c r="G81" s="482"/>
      <c r="H81" s="483"/>
    </row>
    <row r="82" spans="1:10" s="298" customFormat="1">
      <c r="A82" s="340" t="s">
        <v>476</v>
      </c>
      <c r="B82" s="368" t="s">
        <v>468</v>
      </c>
      <c r="C82" s="286" t="s">
        <v>466</v>
      </c>
      <c r="D82" s="287" t="s">
        <v>45</v>
      </c>
      <c r="E82" s="405" t="s">
        <v>3</v>
      </c>
      <c r="F82" s="405">
        <f>E83</f>
        <v>218</v>
      </c>
      <c r="G82" s="287"/>
      <c r="H82" s="359"/>
    </row>
    <row r="83" spans="1:10" s="298" customFormat="1" ht="47.25" hidden="1" customHeight="1">
      <c r="A83" s="375"/>
      <c r="B83" s="372"/>
      <c r="C83" s="292" t="s">
        <v>469</v>
      </c>
      <c r="D83" s="293" t="s">
        <v>45</v>
      </c>
      <c r="E83" s="365">
        <v>218</v>
      </c>
      <c r="F83" s="404" t="s">
        <v>3</v>
      </c>
      <c r="G83" s="345"/>
      <c r="H83" s="352"/>
    </row>
    <row r="84" spans="1:10" s="298" customFormat="1" ht="17.25" customHeight="1">
      <c r="A84" s="472" t="s">
        <v>415</v>
      </c>
      <c r="B84" s="473"/>
      <c r="C84" s="473"/>
      <c r="D84" s="473"/>
      <c r="E84" s="473"/>
      <c r="F84" s="473"/>
      <c r="G84" s="473"/>
      <c r="H84" s="376"/>
    </row>
    <row r="85" spans="1:10" s="298" customFormat="1" ht="22.5" customHeight="1">
      <c r="A85" s="486" t="s">
        <v>360</v>
      </c>
      <c r="B85" s="487"/>
      <c r="C85" s="487"/>
      <c r="D85" s="487"/>
      <c r="E85" s="487"/>
      <c r="F85" s="487"/>
      <c r="G85" s="487"/>
      <c r="H85" s="377"/>
    </row>
    <row r="86" spans="1:10" s="298" customFormat="1" ht="26.25" customHeight="1">
      <c r="A86" s="336" t="s">
        <v>24</v>
      </c>
      <c r="B86" s="518" t="s">
        <v>483</v>
      </c>
      <c r="C86" s="518"/>
      <c r="D86" s="518"/>
      <c r="E86" s="518"/>
      <c r="F86" s="518"/>
      <c r="G86" s="518"/>
      <c r="H86" s="519"/>
      <c r="I86" s="401"/>
      <c r="J86" s="401"/>
    </row>
    <row r="87" spans="1:10" s="298" customFormat="1" ht="26.25" customHeight="1">
      <c r="A87" s="319" t="s">
        <v>416</v>
      </c>
      <c r="B87" s="295" t="s">
        <v>491</v>
      </c>
      <c r="C87" s="484" t="s">
        <v>492</v>
      </c>
      <c r="D87" s="484"/>
      <c r="E87" s="484"/>
      <c r="F87" s="484"/>
      <c r="G87" s="484"/>
      <c r="H87" s="485"/>
      <c r="I87" s="401"/>
      <c r="J87" s="401"/>
    </row>
    <row r="88" spans="1:10" s="298" customFormat="1" ht="24" customHeight="1">
      <c r="A88" s="334" t="s">
        <v>3</v>
      </c>
      <c r="B88" s="361" t="s">
        <v>470</v>
      </c>
      <c r="C88" s="482" t="s">
        <v>473</v>
      </c>
      <c r="D88" s="482"/>
      <c r="E88" s="482"/>
      <c r="F88" s="482"/>
      <c r="G88" s="482"/>
      <c r="H88" s="483"/>
      <c r="I88" s="398"/>
      <c r="J88" s="398"/>
    </row>
    <row r="89" spans="1:10" s="298" customFormat="1" ht="33" customHeight="1">
      <c r="A89" s="408" t="s">
        <v>477</v>
      </c>
      <c r="B89" s="411" t="s">
        <v>471</v>
      </c>
      <c r="C89" s="284" t="s">
        <v>474</v>
      </c>
      <c r="D89" s="287" t="s">
        <v>45</v>
      </c>
      <c r="E89" s="405" t="s">
        <v>3</v>
      </c>
      <c r="F89" s="405">
        <f>E90</f>
        <v>34</v>
      </c>
      <c r="G89" s="423"/>
      <c r="H89" s="359"/>
      <c r="I89" s="394"/>
      <c r="J89" s="394"/>
    </row>
    <row r="90" spans="1:10" s="298" customFormat="1" ht="33" hidden="1" customHeight="1" thickBot="1">
      <c r="A90" s="408"/>
      <c r="B90" s="411"/>
      <c r="C90" s="290" t="s">
        <v>472</v>
      </c>
      <c r="D90" s="293" t="s">
        <v>45</v>
      </c>
      <c r="E90" s="365">
        <v>34</v>
      </c>
      <c r="F90" s="404" t="s">
        <v>3</v>
      </c>
      <c r="G90" s="291"/>
      <c r="H90" s="424"/>
      <c r="I90" s="394"/>
      <c r="J90" s="394"/>
    </row>
    <row r="91" spans="1:10" ht="24" customHeight="1" thickBot="1">
      <c r="A91" s="486" t="s">
        <v>484</v>
      </c>
      <c r="B91" s="487"/>
      <c r="C91" s="487"/>
      <c r="D91" s="487"/>
      <c r="E91" s="487"/>
      <c r="F91" s="487"/>
      <c r="G91" s="487"/>
      <c r="H91" s="425"/>
    </row>
    <row r="92" spans="1:10" ht="29.25" customHeight="1">
      <c r="A92" s="488" t="s">
        <v>485</v>
      </c>
      <c r="B92" s="489"/>
      <c r="C92" s="489"/>
      <c r="D92" s="489"/>
      <c r="E92" s="489"/>
      <c r="F92" s="489"/>
      <c r="G92" s="490"/>
      <c r="H92" s="426"/>
    </row>
    <row r="93" spans="1:10" ht="27.75" customHeight="1">
      <c r="A93" s="488" t="s">
        <v>361</v>
      </c>
      <c r="B93" s="489"/>
      <c r="C93" s="489"/>
      <c r="D93" s="489"/>
      <c r="E93" s="489"/>
      <c r="F93" s="489"/>
      <c r="G93" s="490"/>
      <c r="H93" s="378"/>
    </row>
    <row r="94" spans="1:10" ht="31.5" customHeight="1" thickBot="1">
      <c r="A94" s="491" t="s">
        <v>362</v>
      </c>
      <c r="B94" s="492"/>
      <c r="C94" s="492"/>
      <c r="D94" s="492"/>
      <c r="E94" s="492"/>
      <c r="F94" s="492"/>
      <c r="G94" s="493"/>
      <c r="H94" s="379"/>
    </row>
  </sheetData>
  <mergeCells count="47">
    <mergeCell ref="C88:H88"/>
    <mergeCell ref="A91:G91"/>
    <mergeCell ref="A92:G92"/>
    <mergeCell ref="A93:G93"/>
    <mergeCell ref="A94:G94"/>
    <mergeCell ref="C87:H87"/>
    <mergeCell ref="A66:G66"/>
    <mergeCell ref="C67:H67"/>
    <mergeCell ref="C68:H68"/>
    <mergeCell ref="C71:H71"/>
    <mergeCell ref="A76:G76"/>
    <mergeCell ref="C77:H77"/>
    <mergeCell ref="C78:H78"/>
    <mergeCell ref="C81:H81"/>
    <mergeCell ref="A84:G84"/>
    <mergeCell ref="A85:G85"/>
    <mergeCell ref="B86:H86"/>
    <mergeCell ref="C63:H63"/>
    <mergeCell ref="C40:H40"/>
    <mergeCell ref="A43:G43"/>
    <mergeCell ref="C44:H44"/>
    <mergeCell ref="C45:H45"/>
    <mergeCell ref="C48:H48"/>
    <mergeCell ref="A51:G51"/>
    <mergeCell ref="C52:H52"/>
    <mergeCell ref="C53:H53"/>
    <mergeCell ref="C56:H56"/>
    <mergeCell ref="A61:G61"/>
    <mergeCell ref="C62:H62"/>
    <mergeCell ref="C33:H33"/>
    <mergeCell ref="A10:G10"/>
    <mergeCell ref="B11:H11"/>
    <mergeCell ref="C12:H12"/>
    <mergeCell ref="C13:H13"/>
    <mergeCell ref="C16:H16"/>
    <mergeCell ref="A23:G23"/>
    <mergeCell ref="C24:H24"/>
    <mergeCell ref="C25:H25"/>
    <mergeCell ref="C28:H28"/>
    <mergeCell ref="A31:G31"/>
    <mergeCell ref="C32:H32"/>
    <mergeCell ref="A9:G9"/>
    <mergeCell ref="A1:H1"/>
    <mergeCell ref="A2:H2"/>
    <mergeCell ref="B4:H4"/>
    <mergeCell ref="C5:H5"/>
    <mergeCell ref="C6:H6"/>
  </mergeCells>
  <pageMargins left="0.82677165354330717" right="0.23622047244094491" top="0.74803149606299213" bottom="0.35433070866141736" header="0.31496062992125984" footer="0"/>
  <pageSetup paperSize="9" scale="60" fitToHeight="2" orientation="portrait" r:id="rId1"/>
  <rowBreaks count="1" manualBreakCount="1">
    <brk id="66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MJ27"/>
  <sheetViews>
    <sheetView workbookViewId="0"/>
    <sheetView workbookViewId="1"/>
  </sheetViews>
  <sheetFormatPr defaultColWidth="9.140625" defaultRowHeight="15"/>
  <cols>
    <col min="1" max="1" width="5.5703125" style="17" customWidth="1"/>
    <col min="2" max="2" width="60.140625" style="17" customWidth="1"/>
    <col min="3" max="3" width="10.7109375" style="17" customWidth="1"/>
    <col min="4" max="4" width="12.42578125" style="17" customWidth="1"/>
    <col min="5" max="5" width="12.28515625" style="17" customWidth="1"/>
    <col min="6" max="6" width="8.42578125" style="17" customWidth="1"/>
    <col min="7" max="7" width="13" style="17" customWidth="1"/>
    <col min="8" max="8" width="11.85546875" style="17" customWidth="1"/>
    <col min="9" max="9" width="12.7109375" style="17" customWidth="1"/>
    <col min="10" max="10" width="10.85546875" style="17" customWidth="1"/>
    <col min="11" max="11" width="7.28515625" style="17" customWidth="1"/>
    <col min="12" max="12" width="7.140625" style="17" customWidth="1"/>
    <col min="13" max="13" width="14.85546875" style="17" customWidth="1"/>
    <col min="14" max="14" width="14.140625" style="17" customWidth="1"/>
    <col min="15" max="15" width="13.7109375" style="18" customWidth="1"/>
    <col min="16" max="16" width="13.5703125" style="18" customWidth="1"/>
    <col min="17" max="17" width="16.5703125" style="17" customWidth="1"/>
    <col min="18" max="18" width="14.85546875" style="17" customWidth="1"/>
    <col min="19" max="19" width="27.5703125" style="17" customWidth="1"/>
    <col min="20" max="1024" width="9.140625" style="17"/>
  </cols>
  <sheetData>
    <row r="2" spans="1:17" ht="15.75">
      <c r="A2" s="19" t="s">
        <v>74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4" spans="1:17">
      <c r="A4" s="21" t="s">
        <v>2</v>
      </c>
      <c r="B4" s="22" t="s">
        <v>75</v>
      </c>
      <c r="C4" s="22" t="s">
        <v>76</v>
      </c>
      <c r="D4" s="22" t="s">
        <v>77</v>
      </c>
      <c r="E4" s="23" t="s">
        <v>78</v>
      </c>
    </row>
    <row r="5" spans="1:17" ht="13.9" customHeight="1">
      <c r="A5" s="525" t="s">
        <v>79</v>
      </c>
      <c r="B5" s="525"/>
      <c r="C5" s="525"/>
      <c r="D5" s="525"/>
      <c r="E5" s="525"/>
    </row>
    <row r="6" spans="1:17" ht="45">
      <c r="A6" s="24" t="s">
        <v>6</v>
      </c>
      <c r="B6" s="25" t="s">
        <v>80</v>
      </c>
      <c r="C6" s="26" t="s">
        <v>81</v>
      </c>
      <c r="D6" s="26" t="s">
        <v>3</v>
      </c>
      <c r="E6" s="27">
        <f>16.8</f>
        <v>16.8</v>
      </c>
    </row>
    <row r="7" spans="1:17" ht="45" customHeight="1">
      <c r="A7" s="28" t="s">
        <v>10</v>
      </c>
      <c r="B7" s="29" t="s">
        <v>82</v>
      </c>
      <c r="C7" s="30" t="s">
        <v>81</v>
      </c>
      <c r="D7" s="30" t="s">
        <v>3</v>
      </c>
      <c r="E7" s="31">
        <f>45+6.8+17+27</f>
        <v>95.8</v>
      </c>
      <c r="F7" s="18"/>
    </row>
    <row r="8" spans="1:17" ht="49.5" customHeight="1">
      <c r="A8" s="24" t="s">
        <v>12</v>
      </c>
      <c r="B8" s="25" t="s">
        <v>84</v>
      </c>
      <c r="C8" s="26" t="s">
        <v>81</v>
      </c>
      <c r="D8" s="26" t="s">
        <v>3</v>
      </c>
      <c r="E8" s="27">
        <f>670</f>
        <v>670</v>
      </c>
    </row>
    <row r="9" spans="1:17" hidden="1">
      <c r="A9" s="28"/>
      <c r="B9" s="29"/>
      <c r="C9" s="30"/>
      <c r="D9" s="30"/>
      <c r="E9" s="31"/>
      <c r="F9" s="18"/>
    </row>
    <row r="10" spans="1:17" ht="45" hidden="1">
      <c r="A10" s="32" t="s">
        <v>14</v>
      </c>
      <c r="B10" s="33" t="s">
        <v>85</v>
      </c>
      <c r="C10" s="34" t="s">
        <v>81</v>
      </c>
      <c r="D10" s="34" t="s">
        <v>3</v>
      </c>
      <c r="E10" s="35">
        <f>20+147+56</f>
        <v>223</v>
      </c>
      <c r="F10" s="18"/>
    </row>
    <row r="11" spans="1:17" ht="60">
      <c r="A11" s="28" t="s">
        <v>14</v>
      </c>
      <c r="B11" s="29" t="s">
        <v>86</v>
      </c>
      <c r="C11" s="30" t="s">
        <v>81</v>
      </c>
      <c r="D11" s="30" t="s">
        <v>3</v>
      </c>
      <c r="E11" s="31">
        <f>79</f>
        <v>79</v>
      </c>
      <c r="F11" s="18"/>
    </row>
    <row r="12" spans="1:17" s="17" customFormat="1" hidden="1">
      <c r="A12" s="36"/>
      <c r="B12" s="37"/>
      <c r="C12" s="38"/>
      <c r="D12" s="38"/>
      <c r="E12" s="39"/>
      <c r="F12" s="18"/>
    </row>
    <row r="13" spans="1:17" s="17" customFormat="1" hidden="1">
      <c r="A13" s="36"/>
      <c r="B13" s="37"/>
      <c r="C13" s="38"/>
      <c r="D13" s="38"/>
      <c r="E13" s="39"/>
      <c r="F13" s="18"/>
    </row>
    <row r="14" spans="1:17" s="17" customFormat="1" ht="30" hidden="1" customHeight="1">
      <c r="A14" s="36"/>
      <c r="B14" s="37"/>
      <c r="C14" s="38"/>
      <c r="D14" s="37"/>
      <c r="E14" s="39"/>
    </row>
    <row r="15" spans="1:17" s="17" customFormat="1" hidden="1">
      <c r="A15" s="36"/>
      <c r="B15" s="37"/>
      <c r="C15" s="38"/>
      <c r="D15" s="38"/>
      <c r="E15" s="39"/>
      <c r="F15" s="18"/>
    </row>
    <row r="16" spans="1:17" s="17" customFormat="1" hidden="1">
      <c r="A16" s="36"/>
      <c r="B16" s="37"/>
      <c r="C16" s="38"/>
      <c r="D16" s="38"/>
      <c r="E16" s="39"/>
      <c r="F16" s="18"/>
    </row>
    <row r="17" spans="1:6" s="17" customFormat="1" ht="30">
      <c r="A17" s="28" t="s">
        <v>16</v>
      </c>
      <c r="B17" s="29" t="s">
        <v>87</v>
      </c>
      <c r="C17" s="30" t="s">
        <v>45</v>
      </c>
      <c r="D17" s="30" t="s">
        <v>88</v>
      </c>
      <c r="E17" s="31">
        <v>20.37</v>
      </c>
    </row>
    <row r="18" spans="1:6" s="17" customFormat="1" hidden="1">
      <c r="A18" s="36"/>
      <c r="B18" s="37"/>
      <c r="C18" s="38"/>
      <c r="D18" s="38"/>
      <c r="E18" s="39"/>
      <c r="F18" s="18"/>
    </row>
    <row r="19" spans="1:6" s="17" customFormat="1" hidden="1">
      <c r="A19" s="36"/>
      <c r="B19" s="37"/>
      <c r="C19" s="38"/>
      <c r="D19" s="38"/>
      <c r="E19" s="39"/>
    </row>
    <row r="20" spans="1:6" s="17" customFormat="1" hidden="1">
      <c r="A20" s="36"/>
      <c r="B20" s="40"/>
      <c r="C20" s="41"/>
      <c r="D20" s="41"/>
      <c r="E20" s="42"/>
      <c r="F20" s="18"/>
    </row>
    <row r="27" spans="1:6" hidden="1">
      <c r="A27" s="24"/>
      <c r="B27" s="25"/>
      <c r="C27" s="26"/>
      <c r="D27" s="26"/>
      <c r="E27" s="27"/>
    </row>
  </sheetData>
  <mergeCells count="1">
    <mergeCell ref="A5:E5"/>
  </mergeCells>
  <pageMargins left="0.82677165354330717" right="0.23622047244094491" top="0.74803149606299213" bottom="0.35433070866141736" header="0.31496062992125984" footer="0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AMJ68"/>
  <sheetViews>
    <sheetView workbookViewId="0"/>
    <sheetView workbookViewId="1"/>
  </sheetViews>
  <sheetFormatPr defaultColWidth="9.140625" defaultRowHeight="15"/>
  <cols>
    <col min="1" max="1" width="5.5703125" style="17" customWidth="1"/>
    <col min="2" max="2" width="60.140625" style="17" customWidth="1"/>
    <col min="3" max="3" width="10.7109375" style="17" customWidth="1"/>
    <col min="4" max="4" width="14.85546875" style="17" customWidth="1"/>
    <col min="5" max="5" width="12.28515625" style="17" customWidth="1"/>
    <col min="6" max="6" width="61.85546875" style="17" customWidth="1"/>
    <col min="7" max="7" width="13" style="17" customWidth="1"/>
    <col min="8" max="8" width="11.85546875" style="17" customWidth="1"/>
    <col min="9" max="9" width="12.7109375" style="17" customWidth="1"/>
    <col min="10" max="10" width="10.85546875" style="17" customWidth="1"/>
    <col min="11" max="11" width="7.28515625" style="17" customWidth="1"/>
    <col min="12" max="12" width="7.140625" style="17" customWidth="1"/>
    <col min="13" max="13" width="14.85546875" style="17" customWidth="1"/>
    <col min="14" max="14" width="14.140625" style="17" customWidth="1"/>
    <col min="15" max="15" width="13.7109375" style="18" customWidth="1"/>
    <col min="16" max="16" width="13.5703125" style="18" customWidth="1"/>
    <col min="17" max="17" width="16.5703125" style="17" customWidth="1"/>
    <col min="18" max="18" width="14.85546875" style="17" customWidth="1"/>
    <col min="19" max="19" width="27.5703125" style="17" customWidth="1"/>
    <col min="20" max="1024" width="9.140625" style="17"/>
  </cols>
  <sheetData>
    <row r="2" spans="1:17" ht="15.75">
      <c r="A2" s="19" t="s">
        <v>89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4" spans="1:17">
      <c r="A4" s="21" t="s">
        <v>2</v>
      </c>
      <c r="B4" s="22" t="s">
        <v>75</v>
      </c>
      <c r="C4" s="22" t="s">
        <v>76</v>
      </c>
      <c r="D4" s="22" t="s">
        <v>77</v>
      </c>
      <c r="E4" s="23" t="s">
        <v>78</v>
      </c>
    </row>
    <row r="5" spans="1:17" ht="15.75" customHeight="1">
      <c r="A5" s="525" t="s">
        <v>90</v>
      </c>
      <c r="B5" s="525"/>
      <c r="C5" s="525"/>
      <c r="D5" s="525"/>
      <c r="E5" s="525"/>
    </row>
    <row r="6" spans="1:17" hidden="1">
      <c r="A6" s="43"/>
      <c r="B6" s="44"/>
      <c r="C6" s="45"/>
      <c r="D6" s="45"/>
      <c r="E6" s="46"/>
    </row>
    <row r="7" spans="1:17" ht="30">
      <c r="A7" s="47" t="s">
        <v>6</v>
      </c>
      <c r="B7" s="48" t="s">
        <v>91</v>
      </c>
      <c r="C7" s="49" t="s">
        <v>45</v>
      </c>
      <c r="D7" s="49" t="s">
        <v>92</v>
      </c>
      <c r="E7" s="50">
        <v>89</v>
      </c>
      <c r="F7" s="18"/>
    </row>
    <row r="8" spans="1:17" ht="30" hidden="1">
      <c r="A8" s="51" t="s">
        <v>12</v>
      </c>
      <c r="B8" s="52" t="s">
        <v>93</v>
      </c>
      <c r="C8" s="53" t="s">
        <v>42</v>
      </c>
      <c r="D8" s="53" t="s">
        <v>3</v>
      </c>
      <c r="E8" s="54">
        <v>0</v>
      </c>
      <c r="F8" s="18"/>
    </row>
    <row r="9" spans="1:17" ht="15" hidden="1" customHeight="1">
      <c r="A9" s="526" t="s">
        <v>68</v>
      </c>
      <c r="B9" s="527" t="s">
        <v>94</v>
      </c>
      <c r="C9" s="527"/>
      <c r="D9" s="527"/>
      <c r="E9" s="527"/>
    </row>
    <row r="10" spans="1:17" hidden="1">
      <c r="A10" s="526"/>
      <c r="B10" s="55" t="s">
        <v>95</v>
      </c>
      <c r="C10" s="56" t="s">
        <v>81</v>
      </c>
      <c r="D10" s="56" t="s">
        <v>96</v>
      </c>
      <c r="E10" s="57">
        <v>0</v>
      </c>
    </row>
    <row r="11" spans="1:17" hidden="1">
      <c r="A11" s="526"/>
      <c r="B11" s="55" t="s">
        <v>97</v>
      </c>
      <c r="C11" s="56" t="s">
        <v>81</v>
      </c>
      <c r="D11" s="56" t="s">
        <v>98</v>
      </c>
      <c r="E11" s="57">
        <v>0</v>
      </c>
      <c r="J11" s="17" t="s">
        <v>99</v>
      </c>
      <c r="K11" s="17">
        <f>E13+E12+E18+E17+E24+E23</f>
        <v>0</v>
      </c>
    </row>
    <row r="12" spans="1:17" hidden="1">
      <c r="A12" s="526"/>
      <c r="B12" s="55" t="s">
        <v>100</v>
      </c>
      <c r="C12" s="56" t="s">
        <v>101</v>
      </c>
      <c r="D12" s="56" t="s">
        <v>102</v>
      </c>
      <c r="E12" s="57">
        <v>0</v>
      </c>
      <c r="J12" s="17" t="s">
        <v>103</v>
      </c>
      <c r="K12" s="17">
        <f>E10+E15+E21</f>
        <v>0</v>
      </c>
    </row>
    <row r="13" spans="1:17" ht="30" hidden="1">
      <c r="A13" s="526"/>
      <c r="B13" s="58" t="s">
        <v>104</v>
      </c>
      <c r="C13" s="59" t="s">
        <v>101</v>
      </c>
      <c r="D13" s="59" t="s">
        <v>3</v>
      </c>
      <c r="E13" s="60">
        <v>0</v>
      </c>
      <c r="J13" s="17" t="s">
        <v>105</v>
      </c>
      <c r="K13" s="17">
        <f>E11+E16+E22</f>
        <v>0</v>
      </c>
    </row>
    <row r="14" spans="1:17" ht="15" hidden="1" customHeight="1">
      <c r="A14" s="528" t="s">
        <v>106</v>
      </c>
      <c r="B14" s="527" t="s">
        <v>107</v>
      </c>
      <c r="C14" s="527"/>
      <c r="D14" s="527"/>
      <c r="E14" s="527"/>
    </row>
    <row r="15" spans="1:17" hidden="1">
      <c r="A15" s="528"/>
      <c r="B15" s="55" t="s">
        <v>95</v>
      </c>
      <c r="C15" s="56" t="s">
        <v>81</v>
      </c>
      <c r="D15" s="56" t="s">
        <v>96</v>
      </c>
      <c r="E15" s="57">
        <v>0</v>
      </c>
    </row>
    <row r="16" spans="1:17" hidden="1">
      <c r="A16" s="528"/>
      <c r="B16" s="55" t="s">
        <v>108</v>
      </c>
      <c r="C16" s="56" t="s">
        <v>81</v>
      </c>
      <c r="D16" s="56" t="s">
        <v>98</v>
      </c>
      <c r="E16" s="57">
        <v>0</v>
      </c>
    </row>
    <row r="17" spans="1:6" s="17" customFormat="1" hidden="1">
      <c r="A17" s="528"/>
      <c r="B17" s="55" t="s">
        <v>100</v>
      </c>
      <c r="C17" s="56" t="s">
        <v>101</v>
      </c>
      <c r="D17" s="56" t="s">
        <v>109</v>
      </c>
      <c r="E17" s="57">
        <v>0</v>
      </c>
    </row>
    <row r="18" spans="1:6" s="17" customFormat="1" ht="30" hidden="1">
      <c r="A18" s="528"/>
      <c r="B18" s="55" t="s">
        <v>104</v>
      </c>
      <c r="C18" s="56" t="s">
        <v>101</v>
      </c>
      <c r="D18" s="56" t="s">
        <v>3</v>
      </c>
      <c r="E18" s="57">
        <v>0</v>
      </c>
    </row>
    <row r="19" spans="1:6" s="17" customFormat="1" ht="30" hidden="1">
      <c r="A19" s="28" t="s">
        <v>14</v>
      </c>
      <c r="B19" s="29" t="s">
        <v>110</v>
      </c>
      <c r="C19" s="30" t="s">
        <v>42</v>
      </c>
      <c r="D19" s="30" t="s">
        <v>3</v>
      </c>
      <c r="E19" s="31">
        <v>0</v>
      </c>
    </row>
    <row r="20" spans="1:6" s="17" customFormat="1" ht="15" hidden="1" customHeight="1">
      <c r="A20" s="529" t="s">
        <v>69</v>
      </c>
      <c r="B20" s="530" t="s">
        <v>111</v>
      </c>
      <c r="C20" s="530"/>
      <c r="D20" s="530"/>
      <c r="E20" s="530"/>
    </row>
    <row r="21" spans="1:6" s="17" customFormat="1" hidden="1">
      <c r="A21" s="529"/>
      <c r="B21" s="62" t="s">
        <v>95</v>
      </c>
      <c r="C21" s="63" t="s">
        <v>81</v>
      </c>
      <c r="D21" s="63" t="s">
        <v>96</v>
      </c>
      <c r="E21" s="64">
        <v>0</v>
      </c>
    </row>
    <row r="22" spans="1:6" s="17" customFormat="1" hidden="1">
      <c r="A22" s="529"/>
      <c r="B22" s="62" t="s">
        <v>108</v>
      </c>
      <c r="C22" s="63" t="s">
        <v>81</v>
      </c>
      <c r="D22" s="63" t="s">
        <v>98</v>
      </c>
      <c r="E22" s="64">
        <v>0</v>
      </c>
    </row>
    <row r="23" spans="1:6" s="17" customFormat="1" hidden="1">
      <c r="A23" s="529"/>
      <c r="B23" s="62" t="s">
        <v>100</v>
      </c>
      <c r="C23" s="63" t="s">
        <v>101</v>
      </c>
      <c r="D23" s="63" t="s">
        <v>112</v>
      </c>
      <c r="E23" s="64">
        <v>0</v>
      </c>
    </row>
    <row r="24" spans="1:6" s="17" customFormat="1" ht="30" hidden="1">
      <c r="A24" s="529"/>
      <c r="B24" s="65" t="s">
        <v>104</v>
      </c>
      <c r="C24" s="66" t="s">
        <v>101</v>
      </c>
      <c r="D24" s="66" t="s">
        <v>3</v>
      </c>
      <c r="E24" s="67">
        <v>0</v>
      </c>
    </row>
    <row r="25" spans="1:6" s="17" customFormat="1" ht="15.75" hidden="1" customHeight="1">
      <c r="A25" s="525" t="s">
        <v>113</v>
      </c>
      <c r="B25" s="525"/>
      <c r="C25" s="525"/>
      <c r="D25" s="525"/>
      <c r="E25" s="525"/>
    </row>
    <row r="26" spans="1:6" s="17" customFormat="1" ht="30" hidden="1">
      <c r="A26" s="24" t="s">
        <v>6</v>
      </c>
      <c r="B26" s="25" t="s">
        <v>114</v>
      </c>
      <c r="C26" s="26" t="s">
        <v>45</v>
      </c>
      <c r="D26" s="26" t="s">
        <v>115</v>
      </c>
      <c r="E26" s="27">
        <v>0</v>
      </c>
    </row>
    <row r="27" spans="1:6" s="17" customFormat="1" hidden="1">
      <c r="A27" s="36" t="s">
        <v>6</v>
      </c>
      <c r="B27" s="37" t="s">
        <v>116</v>
      </c>
      <c r="C27" s="38" t="s">
        <v>45</v>
      </c>
      <c r="D27" s="38" t="s">
        <v>96</v>
      </c>
      <c r="E27" s="39">
        <v>3</v>
      </c>
    </row>
    <row r="28" spans="1:6" s="17" customFormat="1" hidden="1">
      <c r="A28" s="36" t="s">
        <v>10</v>
      </c>
      <c r="B28" s="37" t="s">
        <v>117</v>
      </c>
      <c r="C28" s="38" t="s">
        <v>45</v>
      </c>
      <c r="D28" s="38" t="s">
        <v>96</v>
      </c>
      <c r="E28" s="39">
        <f>8.5+2.5+2+4.5+4.5+4.5+4.5+4.5+4.5+4.5+4.5+4+4.5+3+1.5+4.5+5+5+4.5+4.5+4.5+4.5+4.5+5+8+10.5+6+4.5+5.5+4.5+4.5+4.5+4.5+4.5+4.5+4.5+4.5+4.5+4.5+4.5+4</f>
        <v>192</v>
      </c>
    </row>
    <row r="29" spans="1:6" s="17" customFormat="1" hidden="1">
      <c r="A29" s="36" t="s">
        <v>12</v>
      </c>
      <c r="B29" s="37" t="s">
        <v>118</v>
      </c>
      <c r="C29" s="38" t="s">
        <v>42</v>
      </c>
      <c r="D29" s="38" t="s">
        <v>119</v>
      </c>
      <c r="E29" s="39">
        <v>2</v>
      </c>
    </row>
    <row r="30" spans="1:6" s="17" customFormat="1" ht="30" hidden="1">
      <c r="A30" s="36" t="s">
        <v>14</v>
      </c>
      <c r="B30" s="37" t="s">
        <v>120</v>
      </c>
      <c r="C30" s="38" t="s">
        <v>42</v>
      </c>
      <c r="D30" s="38" t="s">
        <v>119</v>
      </c>
      <c r="E30" s="39">
        <v>38</v>
      </c>
      <c r="F30" s="18"/>
    </row>
    <row r="31" spans="1:6" s="17" customFormat="1" ht="30" hidden="1">
      <c r="A31" s="36" t="s">
        <v>18</v>
      </c>
      <c r="B31" s="37" t="s">
        <v>121</v>
      </c>
      <c r="C31" s="38" t="s">
        <v>42</v>
      </c>
      <c r="D31" s="38" t="s">
        <v>119</v>
      </c>
      <c r="E31" s="39">
        <v>0</v>
      </c>
    </row>
    <row r="32" spans="1:6" s="17" customFormat="1" ht="30" hidden="1">
      <c r="A32" s="36" t="s">
        <v>16</v>
      </c>
      <c r="B32" s="37" t="s">
        <v>122</v>
      </c>
      <c r="C32" s="38" t="s">
        <v>42</v>
      </c>
      <c r="D32" s="38" t="s">
        <v>123</v>
      </c>
      <c r="E32" s="39">
        <v>5</v>
      </c>
      <c r="F32" s="18"/>
    </row>
    <row r="33" spans="1:6" s="17" customFormat="1" ht="30" hidden="1">
      <c r="A33" s="36" t="s">
        <v>18</v>
      </c>
      <c r="B33" s="37" t="s">
        <v>124</v>
      </c>
      <c r="C33" s="38" t="s">
        <v>42</v>
      </c>
      <c r="D33" s="38" t="s">
        <v>125</v>
      </c>
      <c r="E33" s="39">
        <v>1</v>
      </c>
      <c r="F33" s="18"/>
    </row>
    <row r="34" spans="1:6" s="17" customFormat="1" ht="30" hidden="1">
      <c r="A34" s="28" t="s">
        <v>22</v>
      </c>
      <c r="B34" s="29" t="s">
        <v>126</v>
      </c>
      <c r="C34" s="30" t="s">
        <v>42</v>
      </c>
      <c r="D34" s="30" t="s">
        <v>127</v>
      </c>
      <c r="E34" s="31">
        <v>0</v>
      </c>
    </row>
    <row r="35" spans="1:6" s="17" customFormat="1" hidden="1">
      <c r="A35" s="61" t="s">
        <v>23</v>
      </c>
      <c r="B35" s="68" t="s">
        <v>128</v>
      </c>
      <c r="C35" s="69" t="s">
        <v>42</v>
      </c>
      <c r="D35" s="69" t="s">
        <v>129</v>
      </c>
      <c r="E35" s="70">
        <v>0</v>
      </c>
    </row>
    <row r="36" spans="1:6" ht="15.75" customHeight="1">
      <c r="A36" s="525" t="s">
        <v>130</v>
      </c>
      <c r="B36" s="525"/>
      <c r="C36" s="525"/>
      <c r="D36" s="525"/>
      <c r="E36" s="525"/>
    </row>
    <row r="37" spans="1:6" hidden="1">
      <c r="A37" s="43"/>
      <c r="B37" s="71"/>
      <c r="C37" s="45"/>
      <c r="D37" s="45"/>
      <c r="E37" s="46"/>
      <c r="F37" s="18"/>
    </row>
    <row r="38" spans="1:6" hidden="1">
      <c r="A38" s="36"/>
      <c r="B38" s="37"/>
      <c r="C38" s="38"/>
      <c r="D38" s="38"/>
      <c r="E38" s="39"/>
    </row>
    <row r="39" spans="1:6" ht="45">
      <c r="A39" s="28" t="s">
        <v>6</v>
      </c>
      <c r="B39" s="29" t="s">
        <v>131</v>
      </c>
      <c r="C39" s="30" t="s">
        <v>45</v>
      </c>
      <c r="D39" s="30" t="s">
        <v>132</v>
      </c>
      <c r="E39" s="31">
        <v>8</v>
      </c>
      <c r="F39" s="18"/>
    </row>
    <row r="40" spans="1:6" ht="45" hidden="1">
      <c r="A40" s="72" t="s">
        <v>12</v>
      </c>
      <c r="B40" s="40" t="s">
        <v>133</v>
      </c>
      <c r="C40" s="41" t="s">
        <v>45</v>
      </c>
      <c r="D40" s="41" t="s">
        <v>134</v>
      </c>
      <c r="E40" s="42">
        <v>6.5</v>
      </c>
      <c r="F40" s="18"/>
    </row>
    <row r="41" spans="1:6" ht="30" hidden="1">
      <c r="A41" s="47" t="s">
        <v>16</v>
      </c>
      <c r="B41" s="48" t="s">
        <v>120</v>
      </c>
      <c r="C41" s="49" t="s">
        <v>42</v>
      </c>
      <c r="D41" s="49" t="s">
        <v>119</v>
      </c>
      <c r="E41" s="50"/>
    </row>
    <row r="42" spans="1:6" ht="30" hidden="1">
      <c r="A42" s="28" t="s">
        <v>18</v>
      </c>
      <c r="B42" s="29" t="s">
        <v>121</v>
      </c>
      <c r="C42" s="30" t="s">
        <v>42</v>
      </c>
      <c r="D42" s="30" t="s">
        <v>119</v>
      </c>
      <c r="E42" s="31"/>
    </row>
    <row r="43" spans="1:6" ht="30" hidden="1">
      <c r="A43" s="28" t="s">
        <v>20</v>
      </c>
      <c r="B43" s="29" t="s">
        <v>135</v>
      </c>
      <c r="C43" s="30" t="s">
        <v>42</v>
      </c>
      <c r="D43" s="30" t="s">
        <v>136</v>
      </c>
      <c r="E43" s="31"/>
    </row>
    <row r="44" spans="1:6" ht="30" hidden="1">
      <c r="A44" s="28" t="s">
        <v>21</v>
      </c>
      <c r="B44" s="29" t="s">
        <v>137</v>
      </c>
      <c r="C44" s="30" t="s">
        <v>42</v>
      </c>
      <c r="D44" s="30" t="s">
        <v>125</v>
      </c>
      <c r="E44" s="31"/>
    </row>
    <row r="45" spans="1:6" ht="15.75" customHeight="1">
      <c r="A45" s="531" t="s">
        <v>138</v>
      </c>
      <c r="B45" s="531"/>
      <c r="C45" s="531"/>
      <c r="D45" s="531"/>
      <c r="E45" s="531"/>
    </row>
    <row r="46" spans="1:6" ht="43.5" hidden="1" customHeight="1">
      <c r="A46" s="43"/>
      <c r="B46" s="71"/>
      <c r="C46" s="45"/>
      <c r="D46" s="45"/>
      <c r="E46" s="46"/>
    </row>
    <row r="47" spans="1:6" hidden="1">
      <c r="A47" s="36"/>
      <c r="B47" s="37"/>
      <c r="C47" s="38"/>
      <c r="D47" s="38"/>
      <c r="E47" s="39"/>
    </row>
    <row r="48" spans="1:6" ht="52.5" customHeight="1">
      <c r="A48" s="28" t="s">
        <v>6</v>
      </c>
      <c r="B48" s="29" t="s">
        <v>139</v>
      </c>
      <c r="C48" s="30" t="s">
        <v>140</v>
      </c>
      <c r="D48" s="30" t="s">
        <v>141</v>
      </c>
      <c r="E48" s="31">
        <f>7.1</f>
        <v>7.1</v>
      </c>
    </row>
    <row r="49" spans="1:5" ht="15.75" customHeight="1">
      <c r="A49" s="525" t="s">
        <v>142</v>
      </c>
      <c r="B49" s="525"/>
      <c r="C49" s="525"/>
      <c r="D49" s="525"/>
      <c r="E49" s="525"/>
    </row>
    <row r="50" spans="1:5" hidden="1">
      <c r="A50" s="43"/>
      <c r="B50" s="71"/>
      <c r="C50" s="45"/>
      <c r="D50" s="45"/>
      <c r="E50" s="46"/>
    </row>
    <row r="51" spans="1:5" hidden="1">
      <c r="A51" s="36"/>
      <c r="B51" s="37"/>
      <c r="C51" s="38"/>
      <c r="D51" s="38"/>
      <c r="E51" s="39"/>
    </row>
    <row r="52" spans="1:5" ht="39" customHeight="1">
      <c r="A52" s="28" t="s">
        <v>6</v>
      </c>
      <c r="B52" s="29" t="s">
        <v>143</v>
      </c>
      <c r="C52" s="69" t="s">
        <v>42</v>
      </c>
      <c r="D52" s="69" t="s">
        <v>144</v>
      </c>
      <c r="E52" s="31">
        <f>11*4+12*3+4*2+10*2+12</f>
        <v>120</v>
      </c>
    </row>
    <row r="53" spans="1:5" ht="15.75" customHeight="1">
      <c r="A53" s="525" t="s">
        <v>145</v>
      </c>
      <c r="B53" s="525"/>
      <c r="C53" s="525"/>
      <c r="D53" s="525"/>
      <c r="E53" s="525"/>
    </row>
    <row r="54" spans="1:5" hidden="1">
      <c r="A54" s="43"/>
      <c r="B54" s="71"/>
      <c r="C54" s="45"/>
      <c r="D54" s="45"/>
      <c r="E54" s="46"/>
    </row>
    <row r="55" spans="1:5" hidden="1">
      <c r="A55" s="36"/>
      <c r="B55" s="37"/>
      <c r="C55" s="38"/>
      <c r="D55" s="38"/>
      <c r="E55" s="39"/>
    </row>
    <row r="56" spans="1:5" ht="30" hidden="1">
      <c r="A56" s="28" t="s">
        <v>6</v>
      </c>
      <c r="B56" s="29" t="s">
        <v>146</v>
      </c>
      <c r="C56" s="69" t="s">
        <v>42</v>
      </c>
      <c r="D56" s="69" t="s">
        <v>144</v>
      </c>
      <c r="E56" s="31">
        <f>22+24</f>
        <v>46</v>
      </c>
    </row>
    <row r="57" spans="1:5" hidden="1">
      <c r="A57" s="534"/>
      <c r="B57" s="534"/>
      <c r="C57" s="534"/>
      <c r="D57" s="534"/>
      <c r="E57" s="534"/>
    </row>
    <row r="58" spans="1:5" hidden="1">
      <c r="A58" s="536"/>
      <c r="B58" s="536"/>
      <c r="C58" s="30"/>
      <c r="D58" s="30"/>
      <c r="E58" s="31"/>
    </row>
    <row r="59" spans="1:5" hidden="1">
      <c r="A59" s="537"/>
      <c r="B59" s="537"/>
      <c r="C59" s="537"/>
      <c r="D59" s="537"/>
      <c r="E59" s="537"/>
    </row>
    <row r="60" spans="1:5" hidden="1">
      <c r="A60" s="532"/>
      <c r="B60" s="532"/>
      <c r="C60" s="69"/>
      <c r="D60" s="69"/>
      <c r="E60" s="70"/>
    </row>
    <row r="61" spans="1:5" ht="44.25" customHeight="1">
      <c r="A61" s="18" t="s">
        <v>6</v>
      </c>
      <c r="B61" s="73" t="s">
        <v>147</v>
      </c>
      <c r="C61" s="18" t="s">
        <v>140</v>
      </c>
      <c r="D61" s="69" t="s">
        <v>148</v>
      </c>
      <c r="E61" s="70">
        <f>125+2.8+4.7</f>
        <v>132.5</v>
      </c>
    </row>
    <row r="63" spans="1:5" ht="18" customHeight="1">
      <c r="A63" s="533" t="s">
        <v>149</v>
      </c>
      <c r="B63" s="533"/>
      <c r="C63" s="533"/>
      <c r="D63" s="533"/>
      <c r="E63" s="533"/>
    </row>
    <row r="65" spans="1:10" ht="20.25" customHeight="1">
      <c r="A65" s="74" t="s">
        <v>2</v>
      </c>
      <c r="B65" s="75" t="s">
        <v>75</v>
      </c>
      <c r="C65" s="75" t="s">
        <v>76</v>
      </c>
      <c r="D65" s="75" t="s">
        <v>78</v>
      </c>
      <c r="E65" s="76" t="s">
        <v>73</v>
      </c>
    </row>
    <row r="66" spans="1:10" s="17" customFormat="1" ht="23.25" customHeight="1">
      <c r="A66" s="534" t="s">
        <v>150</v>
      </c>
      <c r="B66" s="534"/>
      <c r="C66" s="534"/>
      <c r="D66" s="534"/>
      <c r="E66" s="534"/>
      <c r="I66" s="18"/>
      <c r="J66" s="18"/>
    </row>
    <row r="67" spans="1:10" s="17" customFormat="1" ht="147.75" customHeight="1">
      <c r="A67" s="77" t="s">
        <v>6</v>
      </c>
      <c r="B67" s="78" t="s">
        <v>151</v>
      </c>
      <c r="C67" s="79" t="s">
        <v>140</v>
      </c>
      <c r="D67" s="79">
        <f>176</f>
        <v>176</v>
      </c>
      <c r="E67" s="80" t="s">
        <v>152</v>
      </c>
      <c r="I67" s="18"/>
      <c r="J67" s="18"/>
    </row>
    <row r="68" spans="1:10" s="17" customFormat="1" ht="15.75" customHeight="1">
      <c r="A68" s="535" t="s">
        <v>153</v>
      </c>
      <c r="B68" s="535"/>
      <c r="C68" s="535"/>
      <c r="D68" s="81">
        <f>SUM(D67:D67)</f>
        <v>176</v>
      </c>
      <c r="E68" s="82" t="s">
        <v>3</v>
      </c>
      <c r="I68" s="18"/>
      <c r="J68" s="18"/>
    </row>
  </sheetData>
  <mergeCells count="19">
    <mergeCell ref="A60:B60"/>
    <mergeCell ref="A63:E63"/>
    <mergeCell ref="A66:E66"/>
    <mergeCell ref="A68:C68"/>
    <mergeCell ref="A49:E49"/>
    <mergeCell ref="A53:E53"/>
    <mergeCell ref="A57:E57"/>
    <mergeCell ref="A58:B58"/>
    <mergeCell ref="A59:E59"/>
    <mergeCell ref="A20:A24"/>
    <mergeCell ref="B20:E20"/>
    <mergeCell ref="A25:E25"/>
    <mergeCell ref="A36:E36"/>
    <mergeCell ref="A45:E45"/>
    <mergeCell ref="A5:E5"/>
    <mergeCell ref="A9:A13"/>
    <mergeCell ref="B9:E9"/>
    <mergeCell ref="A14:A18"/>
    <mergeCell ref="B14:E14"/>
  </mergeCells>
  <pageMargins left="0.82677165354330717" right="0.23622047244094491" top="0.74803149606299213" bottom="0.35433070866141736" header="0.31496062992125984" footer="0"/>
  <pageSetup paperSize="9" scale="8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MJ14"/>
  <sheetViews>
    <sheetView workbookViewId="0"/>
    <sheetView workbookViewId="1"/>
  </sheetViews>
  <sheetFormatPr defaultColWidth="9.140625" defaultRowHeight="15"/>
  <cols>
    <col min="1" max="1" width="5.5703125" style="17" customWidth="1"/>
    <col min="2" max="2" width="44.140625" style="17" customWidth="1"/>
    <col min="3" max="3" width="10.7109375" style="17" customWidth="1"/>
    <col min="4" max="4" width="12.28515625" style="17" customWidth="1"/>
    <col min="5" max="5" width="14.42578125" style="17" customWidth="1"/>
    <col min="6" max="6" width="13" style="17" customWidth="1"/>
    <col min="7" max="7" width="11.85546875" style="17" customWidth="1"/>
    <col min="8" max="8" width="12.7109375" style="17" customWidth="1"/>
    <col min="9" max="9" width="10.85546875" style="17" customWidth="1"/>
    <col min="10" max="10" width="7.28515625" style="17" customWidth="1"/>
    <col min="11" max="11" width="7.140625" style="17" customWidth="1"/>
    <col min="12" max="12" width="14.85546875" style="17" customWidth="1"/>
    <col min="13" max="13" width="14.140625" style="17" customWidth="1"/>
    <col min="14" max="14" width="13.7109375" style="18" customWidth="1"/>
    <col min="15" max="15" width="13.5703125" style="18" customWidth="1"/>
    <col min="16" max="16" width="16.5703125" style="17" customWidth="1"/>
    <col min="17" max="17" width="14.85546875" style="17" customWidth="1"/>
    <col min="18" max="18" width="27.5703125" style="17" customWidth="1"/>
    <col min="19" max="1024" width="9.140625" style="17"/>
  </cols>
  <sheetData>
    <row r="2" spans="1:16" ht="15.75" customHeight="1">
      <c r="A2" s="538" t="s">
        <v>154</v>
      </c>
      <c r="B2" s="538"/>
      <c r="C2" s="538"/>
      <c r="D2" s="538"/>
      <c r="E2" s="538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4" spans="1:16">
      <c r="A4" s="74" t="s">
        <v>2</v>
      </c>
      <c r="B4" s="75" t="s">
        <v>75</v>
      </c>
      <c r="C4" s="75" t="s">
        <v>76</v>
      </c>
      <c r="D4" s="75" t="s">
        <v>78</v>
      </c>
      <c r="E4" s="76" t="s">
        <v>73</v>
      </c>
    </row>
    <row r="5" spans="1:16" ht="15" customHeight="1">
      <c r="A5" s="534" t="s">
        <v>150</v>
      </c>
      <c r="B5" s="534"/>
      <c r="C5" s="534"/>
      <c r="D5" s="534"/>
      <c r="E5" s="534"/>
    </row>
    <row r="6" spans="1:16" ht="88.5" customHeight="1">
      <c r="A6" s="28" t="s">
        <v>6</v>
      </c>
      <c r="B6" s="29" t="s">
        <v>151</v>
      </c>
      <c r="C6" s="30" t="s">
        <v>140</v>
      </c>
      <c r="D6" s="30">
        <f>176</f>
        <v>176</v>
      </c>
      <c r="E6" s="31" t="s">
        <v>152</v>
      </c>
      <c r="F6" s="17" t="s">
        <v>83</v>
      </c>
    </row>
    <row r="7" spans="1:16" ht="15.75" customHeight="1">
      <c r="A7" s="535" t="s">
        <v>153</v>
      </c>
      <c r="B7" s="535"/>
      <c r="C7" s="535"/>
      <c r="D7" s="81">
        <f>SUM(D6:D6)</f>
        <v>176</v>
      </c>
      <c r="E7" s="82" t="s">
        <v>3</v>
      </c>
    </row>
    <row r="9" spans="1:16" s="17" customFormat="1">
      <c r="I9" s="18"/>
      <c r="J9" s="18"/>
    </row>
    <row r="10" spans="1:16" s="17" customFormat="1">
      <c r="I10" s="18"/>
      <c r="J10" s="18"/>
    </row>
    <row r="11" spans="1:16" s="17" customFormat="1">
      <c r="I11" s="18"/>
      <c r="J11" s="18"/>
    </row>
    <row r="12" spans="1:16" s="17" customFormat="1">
      <c r="I12" s="18"/>
      <c r="J12" s="18"/>
    </row>
    <row r="13" spans="1:16" s="17" customFormat="1">
      <c r="A13" s="17" t="s">
        <v>83</v>
      </c>
      <c r="I13" s="18"/>
      <c r="J13" s="18"/>
    </row>
    <row r="14" spans="1:16" s="17" customFormat="1">
      <c r="I14" s="18"/>
      <c r="J14" s="18"/>
    </row>
  </sheetData>
  <mergeCells count="3">
    <mergeCell ref="A2:E2"/>
    <mergeCell ref="A5:E5"/>
    <mergeCell ref="A7:C7"/>
  </mergeCells>
  <pageMargins left="0.7" right="0.7" top="0.75" bottom="0.75" header="0.51180555555555496" footer="0.51180555555555496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AMJ19"/>
  <sheetViews>
    <sheetView workbookViewId="0"/>
    <sheetView workbookViewId="1"/>
  </sheetViews>
  <sheetFormatPr defaultColWidth="9.140625" defaultRowHeight="15"/>
  <cols>
    <col min="1" max="1" width="5.5703125" style="17" customWidth="1"/>
    <col min="2" max="2" width="50.5703125" style="17" customWidth="1"/>
    <col min="3" max="3" width="10.7109375" style="17" customWidth="1"/>
    <col min="4" max="4" width="11.28515625" style="17" customWidth="1"/>
    <col min="5" max="5" width="14.140625" style="17" customWidth="1"/>
    <col min="6" max="6" width="22.85546875" style="17" customWidth="1"/>
    <col min="7" max="7" width="13" style="17" customWidth="1"/>
    <col min="8" max="8" width="11.85546875" style="17" customWidth="1"/>
    <col min="9" max="9" width="12.7109375" style="17" customWidth="1"/>
    <col min="10" max="10" width="10.85546875" style="17" customWidth="1"/>
    <col min="11" max="11" width="7.28515625" style="17" customWidth="1"/>
    <col min="12" max="12" width="7.140625" style="17" customWidth="1"/>
    <col min="13" max="13" width="14.85546875" style="17" customWidth="1"/>
    <col min="14" max="14" width="14.140625" style="17" customWidth="1"/>
    <col min="15" max="15" width="13.7109375" style="18" customWidth="1"/>
    <col min="16" max="16" width="13.5703125" style="18" customWidth="1"/>
    <col min="17" max="17" width="16.5703125" style="17" customWidth="1"/>
    <col min="18" max="18" width="14.85546875" style="17" customWidth="1"/>
    <col min="19" max="19" width="27.5703125" style="17" customWidth="1"/>
    <col min="20" max="1024" width="9.140625" style="17"/>
  </cols>
  <sheetData>
    <row r="2" spans="1:17" ht="15.75">
      <c r="A2" s="83" t="s">
        <v>155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4" spans="1:17">
      <c r="A4" s="74" t="s">
        <v>2</v>
      </c>
      <c r="B4" s="75" t="s">
        <v>156</v>
      </c>
      <c r="C4" s="75" t="s">
        <v>76</v>
      </c>
      <c r="D4" s="22" t="s">
        <v>157</v>
      </c>
      <c r="E4" s="23" t="s">
        <v>78</v>
      </c>
    </row>
    <row r="5" spans="1:17" ht="15" customHeight="1">
      <c r="A5" s="534" t="s">
        <v>158</v>
      </c>
      <c r="B5" s="534"/>
      <c r="C5" s="534"/>
      <c r="D5" s="534"/>
      <c r="E5" s="534"/>
    </row>
    <row r="6" spans="1:17" ht="90" hidden="1">
      <c r="A6" s="28" t="s">
        <v>6</v>
      </c>
      <c r="B6" s="29" t="s">
        <v>159</v>
      </c>
      <c r="C6" s="30" t="s">
        <v>45</v>
      </c>
      <c r="D6" s="30" t="s">
        <v>160</v>
      </c>
      <c r="E6" s="84">
        <v>0</v>
      </c>
      <c r="F6" s="85"/>
    </row>
    <row r="7" spans="1:17" ht="48" customHeight="1">
      <c r="A7" s="36" t="s">
        <v>6</v>
      </c>
      <c r="B7" s="86" t="s">
        <v>161</v>
      </c>
      <c r="C7" s="87" t="s">
        <v>45</v>
      </c>
      <c r="D7" s="87" t="s">
        <v>160</v>
      </c>
      <c r="E7" s="88">
        <f>1512+35</f>
        <v>1547</v>
      </c>
      <c r="F7" s="18" t="s">
        <v>83</v>
      </c>
    </row>
    <row r="8" spans="1:17" ht="15" customHeight="1">
      <c r="A8" s="534" t="s">
        <v>162</v>
      </c>
      <c r="B8" s="534"/>
      <c r="C8" s="534"/>
      <c r="D8" s="534"/>
      <c r="E8" s="534"/>
      <c r="F8" s="18"/>
    </row>
    <row r="9" spans="1:17" ht="45">
      <c r="A9" s="36" t="s">
        <v>6</v>
      </c>
      <c r="B9" s="86" t="s">
        <v>163</v>
      </c>
      <c r="C9" s="87" t="s">
        <v>45</v>
      </c>
      <c r="D9" s="87" t="s">
        <v>164</v>
      </c>
      <c r="E9" s="88">
        <f>81+7.4+5.8</f>
        <v>94.2</v>
      </c>
      <c r="F9" s="18" t="s">
        <v>83</v>
      </c>
    </row>
    <row r="10" spans="1:17" ht="15" customHeight="1">
      <c r="A10" s="539" t="s">
        <v>153</v>
      </c>
      <c r="B10" s="539"/>
      <c r="C10" s="539"/>
      <c r="D10" s="539"/>
      <c r="E10" s="89">
        <f>E7+E9</f>
        <v>1641.2</v>
      </c>
      <c r="F10" s="18"/>
    </row>
    <row r="11" spans="1:17" ht="15" hidden="1" customHeight="1">
      <c r="A11" s="534" t="s">
        <v>165</v>
      </c>
      <c r="B11" s="534"/>
      <c r="C11" s="534"/>
      <c r="D11" s="534"/>
      <c r="E11" s="534"/>
      <c r="F11" s="18"/>
    </row>
    <row r="12" spans="1:17" s="97" customFormat="1" ht="45" hidden="1">
      <c r="A12" s="90" t="s">
        <v>6</v>
      </c>
      <c r="B12" s="91" t="s">
        <v>166</v>
      </c>
      <c r="C12" s="92" t="s">
        <v>81</v>
      </c>
      <c r="D12" s="93" t="s">
        <v>167</v>
      </c>
      <c r="E12" s="94">
        <v>0</v>
      </c>
      <c r="F12" s="95"/>
      <c r="G12" s="96"/>
      <c r="H12" s="96"/>
      <c r="O12" s="98"/>
      <c r="P12" s="98"/>
    </row>
    <row r="13" spans="1:17" s="97" customFormat="1" ht="15" customHeight="1">
      <c r="A13" s="534" t="s">
        <v>168</v>
      </c>
      <c r="B13" s="534"/>
      <c r="C13" s="534"/>
      <c r="D13" s="534"/>
      <c r="E13" s="534"/>
      <c r="F13" s="95"/>
      <c r="G13" s="96"/>
      <c r="H13" s="96"/>
      <c r="O13" s="98"/>
      <c r="P13" s="98"/>
    </row>
    <row r="14" spans="1:17" ht="60">
      <c r="A14" s="36" t="s">
        <v>6</v>
      </c>
      <c r="B14" s="37" t="s">
        <v>169</v>
      </c>
      <c r="C14" s="38" t="s">
        <v>45</v>
      </c>
      <c r="D14" s="99" t="s">
        <v>170</v>
      </c>
      <c r="E14" s="39">
        <f>30.5+2.1+14+16.4+11.2+1515.3+46.8+12.1+1.8+0.6+14+2.1</f>
        <v>1666.8999999999996</v>
      </c>
      <c r="F14" s="18" t="s">
        <v>83</v>
      </c>
    </row>
    <row r="15" spans="1:17" ht="15" customHeight="1">
      <c r="A15" s="534" t="s">
        <v>171</v>
      </c>
      <c r="B15" s="534"/>
      <c r="C15" s="534"/>
      <c r="D15" s="534"/>
      <c r="E15" s="534"/>
      <c r="F15" s="18"/>
    </row>
    <row r="16" spans="1:17" ht="60" hidden="1">
      <c r="A16" s="28" t="s">
        <v>6</v>
      </c>
      <c r="B16" s="29" t="s">
        <v>172</v>
      </c>
      <c r="C16" s="30" t="s">
        <v>81</v>
      </c>
      <c r="D16" s="100" t="s">
        <v>173</v>
      </c>
      <c r="E16" s="31">
        <v>0</v>
      </c>
      <c r="F16" s="18"/>
    </row>
    <row r="17" spans="1:6" s="17" customFormat="1" ht="60">
      <c r="A17" s="36" t="s">
        <v>6</v>
      </c>
      <c r="B17" s="37" t="s">
        <v>174</v>
      </c>
      <c r="C17" s="38" t="s">
        <v>81</v>
      </c>
      <c r="D17" s="99" t="s">
        <v>175</v>
      </c>
      <c r="E17" s="39">
        <v>3012</v>
      </c>
      <c r="F17" s="18" t="s">
        <v>83</v>
      </c>
    </row>
    <row r="18" spans="1:6" s="17" customFormat="1" ht="60">
      <c r="A18" s="72" t="s">
        <v>10</v>
      </c>
      <c r="B18" s="40" t="s">
        <v>176</v>
      </c>
      <c r="C18" s="41" t="s">
        <v>81</v>
      </c>
      <c r="D18" s="101" t="s">
        <v>173</v>
      </c>
      <c r="E18" s="42" t="e">
        <f>#REF!</f>
        <v>#REF!</v>
      </c>
      <c r="F18" s="17" t="s">
        <v>83</v>
      </c>
    </row>
    <row r="19" spans="1:6" s="17" customFormat="1" ht="60" hidden="1">
      <c r="A19" s="102" t="s">
        <v>14</v>
      </c>
      <c r="B19" s="103" t="s">
        <v>177</v>
      </c>
      <c r="C19" s="104" t="s">
        <v>81</v>
      </c>
      <c r="D19" s="105" t="s">
        <v>175</v>
      </c>
      <c r="E19" s="106">
        <v>0</v>
      </c>
    </row>
  </sheetData>
  <mergeCells count="6">
    <mergeCell ref="A15:E15"/>
    <mergeCell ref="A5:E5"/>
    <mergeCell ref="A8:E8"/>
    <mergeCell ref="A10:D10"/>
    <mergeCell ref="A11:E11"/>
    <mergeCell ref="A13:E13"/>
  </mergeCells>
  <pageMargins left="0.7" right="0.7" top="0.75" bottom="0.75" header="0.51180555555555496" footer="0.51180555555555496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13</vt:i4>
      </vt:variant>
    </vt:vector>
  </HeadingPairs>
  <TitlesOfParts>
    <vt:vector size="26" baseType="lpstr">
      <vt:lpstr>Inwestorski</vt:lpstr>
      <vt:lpstr>pr ko PR</vt:lpstr>
      <vt:lpstr>PR_1</vt:lpstr>
      <vt:lpstr>PR_2</vt:lpstr>
      <vt:lpstr>KO_</vt:lpstr>
      <vt:lpstr>2. Roboty rozbiórkowe </vt:lpstr>
      <vt:lpstr>3. Odwodnienie korpusu</vt:lpstr>
      <vt:lpstr>6. Prof. rowu 7. zieleń</vt:lpstr>
      <vt:lpstr>8. El. drogowe (pref)</vt:lpstr>
      <vt:lpstr>4. Naw.  Zab. sieci</vt:lpstr>
      <vt:lpstr>5. Tab. robót ziemnych</vt:lpstr>
      <vt:lpstr>13. Oznakowanie pionowe</vt:lpstr>
      <vt:lpstr>14. Ozn. poziome 15. BRD</vt:lpstr>
      <vt:lpstr>'13. Oznakowanie pionowe'!Obszar_wydruku</vt:lpstr>
      <vt:lpstr>'14. Ozn. poziome 15. BRD'!Obszar_wydruku</vt:lpstr>
      <vt:lpstr>'2. Roboty rozbiórkowe '!Obszar_wydruku</vt:lpstr>
      <vt:lpstr>'3. Odwodnienie korpusu'!Obszar_wydruku</vt:lpstr>
      <vt:lpstr>'4. Naw.  Zab. sieci'!Obszar_wydruku</vt:lpstr>
      <vt:lpstr>'5. Tab. robót ziemnych'!Obszar_wydruku</vt:lpstr>
      <vt:lpstr>'6. Prof. rowu 7. zieleń'!Obszar_wydruku</vt:lpstr>
      <vt:lpstr>'8. El. drogowe (pref)'!Obszar_wydruku</vt:lpstr>
      <vt:lpstr>Inwestorski!Obszar_wydruku</vt:lpstr>
      <vt:lpstr>KO_!Obszar_wydruku</vt:lpstr>
      <vt:lpstr>'pr ko PR'!Obszar_wydruku</vt:lpstr>
      <vt:lpstr>PR_1!Obszar_wydruku</vt:lpstr>
      <vt:lpstr>PR_2!Obszar_wydruku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dc:description/>
  <cp:lastModifiedBy>Andrzej Kaszuba</cp:lastModifiedBy>
  <cp:revision>1</cp:revision>
  <cp:lastPrinted>2023-10-19T08:52:06Z</cp:lastPrinted>
  <dcterms:created xsi:type="dcterms:W3CDTF">2017-08-27T20:28:48Z</dcterms:created>
  <dcterms:modified xsi:type="dcterms:W3CDTF">2023-10-26T05:41:54Z</dcterms:modified>
  <dc:language>pl-PL</dc:language>
</cp:coreProperties>
</file>