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5/PZP/SPZP.271.43.2025 podst mat zużywalne SON/5_publikacja www/"/>
    </mc:Choice>
  </mc:AlternateContent>
  <xr:revisionPtr revIDLastSave="12" documentId="13_ncr:1_{61C6DBAA-3AD2-4D6C-91BD-97CC67B05CD3}" xr6:coauthVersionLast="47" xr6:coauthVersionMax="47" xr10:uidLastSave="{E8F47887-9528-4BCC-A84E-DA61EF9AC667}"/>
  <bookViews>
    <workbookView xWindow="-28920" yWindow="-120" windowWidth="29040" windowHeight="17520" firstSheet="1" activeTab="1" xr2:uid="{B87A0D83-4CC1-4DF7-A624-A7B383718F88}"/>
  </bookViews>
  <sheets>
    <sheet name="Template" sheetId="12" state="hidden" r:id="rId1"/>
    <sheet name="PODSUMOWANIE" sheetId="10" r:id="rId2"/>
    <sheet name="Materiały zużywalne szklane" sheetId="14" r:id="rId3"/>
    <sheet name="Pozostałe materiały zużywalne" sheetId="1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J18" i="15"/>
  <c r="L18" i="15" s="1"/>
  <c r="M18" i="15" s="1"/>
  <c r="J17" i="15"/>
  <c r="L17" i="15" s="1"/>
  <c r="M17" i="15" s="1"/>
  <c r="J16" i="15"/>
  <c r="L16" i="15" s="1"/>
  <c r="M16" i="15" s="1"/>
  <c r="J15" i="15"/>
  <c r="L15" i="15" s="1"/>
  <c r="M15" i="15" s="1"/>
  <c r="J14" i="15"/>
  <c r="L14" i="15" s="1"/>
  <c r="M14" i="15" s="1"/>
  <c r="J13" i="15"/>
  <c r="L13" i="15" s="1"/>
  <c r="M13" i="15" s="1"/>
  <c r="J12" i="15"/>
  <c r="L12" i="15" s="1"/>
  <c r="M12" i="15" s="1"/>
  <c r="J11" i="15"/>
  <c r="L11" i="15" s="1"/>
  <c r="M11" i="15" s="1"/>
  <c r="J10" i="15"/>
  <c r="L10" i="15" s="1"/>
  <c r="M10" i="15" s="1"/>
  <c r="J9" i="15"/>
  <c r="L9" i="15" s="1"/>
  <c r="M9" i="15" s="1"/>
  <c r="J8" i="15"/>
  <c r="L8" i="15" s="1"/>
  <c r="M8" i="15" s="1"/>
  <c r="J7" i="15"/>
  <c r="L7" i="15" s="1"/>
  <c r="M7" i="15" s="1"/>
  <c r="J6" i="15"/>
  <c r="L6" i="15" s="1"/>
  <c r="M6" i="15" s="1"/>
  <c r="J5" i="15"/>
  <c r="L5" i="15" s="1"/>
  <c r="M5" i="15" s="1"/>
  <c r="J4" i="15"/>
  <c r="L4" i="15" s="1"/>
  <c r="M4" i="15" s="1"/>
  <c r="J3" i="15"/>
  <c r="L3" i="15" s="1"/>
  <c r="M3" i="15" s="1"/>
  <c r="A3" i="15" a="1"/>
  <c r="A3" i="15" s="1"/>
  <c r="I19" i="15" s="1"/>
  <c r="J16" i="14"/>
  <c r="L16" i="14" s="1"/>
  <c r="M16" i="14" s="1"/>
  <c r="J15" i="14"/>
  <c r="L15" i="14" s="1"/>
  <c r="M15" i="14" s="1"/>
  <c r="J14" i="14"/>
  <c r="L14" i="14" s="1"/>
  <c r="M14" i="14" s="1"/>
  <c r="J13" i="14"/>
  <c r="L13" i="14" s="1"/>
  <c r="M13" i="14" s="1"/>
  <c r="J12" i="14"/>
  <c r="L12" i="14" s="1"/>
  <c r="M12" i="14" s="1"/>
  <c r="J11" i="14"/>
  <c r="L11" i="14" s="1"/>
  <c r="M11" i="14" s="1"/>
  <c r="J10" i="14"/>
  <c r="L10" i="14" s="1"/>
  <c r="M10" i="14" s="1"/>
  <c r="J9" i="14"/>
  <c r="L9" i="14" s="1"/>
  <c r="M9" i="14" s="1"/>
  <c r="J8" i="14"/>
  <c r="L8" i="14" s="1"/>
  <c r="M8" i="14" s="1"/>
  <c r="J7" i="14"/>
  <c r="L7" i="14" s="1"/>
  <c r="M7" i="14" s="1"/>
  <c r="J6" i="14"/>
  <c r="L6" i="14" s="1"/>
  <c r="M6" i="14" s="1"/>
  <c r="J5" i="14"/>
  <c r="L5" i="14" s="1"/>
  <c r="M5" i="14" s="1"/>
  <c r="J4" i="14"/>
  <c r="L4" i="14" s="1"/>
  <c r="M4" i="14" s="1"/>
  <c r="J3" i="14"/>
  <c r="L3" i="14" s="1"/>
  <c r="A3" i="14" a="1"/>
  <c r="A3" i="14" s="1"/>
  <c r="I17" i="14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C9" i="10"/>
  <c r="C10" i="10"/>
  <c r="C11" i="10"/>
  <c r="C12" i="10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C8" i="10"/>
  <c r="C7" i="10"/>
  <c r="C6" i="10"/>
  <c r="J19" i="15" l="1"/>
  <c r="L19" i="15"/>
  <c r="M19" i="15"/>
  <c r="L17" i="14"/>
  <c r="M3" i="14"/>
  <c r="M17" i="14" s="1"/>
  <c r="C3" i="10" s="1"/>
  <c r="J17" i="14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M3" i="12"/>
  <c r="M5" i="12"/>
  <c r="C5" i="10"/>
  <c r="M33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<sst xmlns="http://schemas.openxmlformats.org/spreadsheetml/2006/main" count="176" uniqueCount="89">
  <si>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</si>
  <si>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</si>
  <si>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</si>
  <si>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</si>
  <si>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</si>
  <si>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</si>
  <si>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</si>
  <si>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</si>
  <si>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</si>
  <si>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</si>
  <si>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</si>
  <si>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</si>
  <si>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</si>
  <si>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</si>
  <si>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</si>
  <si>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</si>
  <si>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</si>
  <si>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</si>
  <si>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</si>
  <si>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</si>
  <si>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</si>
  <si>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</si>
  <si>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</si>
  <si>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</si>
  <si>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</si>
  <si>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</si>
  <si>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</si>
  <si>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</si>
  <si>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</si>
  <si>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</si>
  <si>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Materiały zużywalne szklane</t>
  </si>
  <si>
    <t>Pozostałe materiały zużywalne</t>
  </si>
  <si>
    <t>Zlewka niska 25 ml, szkło borokrzemowe</t>
  </si>
  <si>
    <t>Zlewka niska 100 ml, szkło borokrzemowe</t>
  </si>
  <si>
    <t>Zlewska niska 250 ml, szkło borokrzemowe</t>
  </si>
  <si>
    <t>Zlewka wyoska, 100 ml, szkło borokrzemowe</t>
  </si>
  <si>
    <t>Zlewka wyoska, 150 ml, szkło borokrzemowe</t>
  </si>
  <si>
    <t>Kolba stożkowa 250 ml, szeroka szyja, szkło borokrzemowe</t>
  </si>
  <si>
    <t>Kolba stożkowa 300 ml, szeroka szyja, szkło borokrzemowe</t>
  </si>
  <si>
    <t>Kolba stożkowa 500 ml, szeroka szyja, szkło borokrzemowe</t>
  </si>
  <si>
    <t>Szalka Petriego 100x15 mm (szer/wys), szkło borokrzemowe</t>
  </si>
  <si>
    <t>Szalka Petriego 120x20 mm (szer/wys), szkło borokrzemowe</t>
  </si>
  <si>
    <t>Cylinder 10 ml kl. A, skala niebieska, szkło borokrzemowe</t>
  </si>
  <si>
    <t>Cylinder 25 ml kl. A, skala niebieska, szkło borokrzemowe</t>
  </si>
  <si>
    <t>Probówka okrągłodenna, fi=15 mm, wys. = 100 mm, szkło borokrzemowe</t>
  </si>
  <si>
    <t>Probówka okrągłodenna, fi=15 mm, wys. = 150 mm, szkło borokrzemowe</t>
  </si>
  <si>
    <t>Zlewka niska 25 ml</t>
  </si>
  <si>
    <t>Zlewka niska 100 ml</t>
  </si>
  <si>
    <t>Zlewska niska 250 ml</t>
  </si>
  <si>
    <t>Zlewka wyoska 100 ml</t>
  </si>
  <si>
    <t>Zlewka wyoska 150 ml</t>
  </si>
  <si>
    <t>Kolba stożkowa 250 ml</t>
  </si>
  <si>
    <t>Kolba stożkowa 300 ml</t>
  </si>
  <si>
    <t>Kolba stożkowa 500 ml</t>
  </si>
  <si>
    <t xml:space="preserve">Szalka Petriego 100x15 mm </t>
  </si>
  <si>
    <t>Szalka Petriego 120x20 mm</t>
  </si>
  <si>
    <t xml:space="preserve">Cylinder 10 ml </t>
  </si>
  <si>
    <t>Cylinder 25 ml</t>
  </si>
  <si>
    <t>Probówka okrągłodenna</t>
  </si>
  <si>
    <t>Pipety Pasteura, 3 ml ze znacznikiem</t>
  </si>
  <si>
    <t>Butelka z tworzywa sztucznego, zarkęcana z zakrętką, poj. 15 ml,</t>
  </si>
  <si>
    <t xml:space="preserve">Płytkie 96-dołkowe, plastikowe, okrągłe dno w kształcie litery U, </t>
  </si>
  <si>
    <t>Bibuła jakościowa, wymiary min. 450 x 560 mm (dł/szer)</t>
  </si>
  <si>
    <t xml:space="preserve">Paski pH, skala 1-14, 4-polowe, </t>
  </si>
  <si>
    <t>Statyw na probówki, wykonanie z tworzywa sztucznego, fi 16, 60 miejsc na probówki, składany, kolor niebieski</t>
  </si>
  <si>
    <t>Multi statyw na probówki trzypółkowy, wymiary, rozmiary otworów to min. 4x30, 10x16, 12x12,5, 16x11,5 mm, wykonanie tworzywo sztuczne</t>
  </si>
  <si>
    <t>Tryskawka, poj. 500 ml, wykonanie polietylen o niskiej gęstości (butelka) i polipropylen (nakrętka z rurką), kolor niebieski</t>
  </si>
  <si>
    <t>Woreczki strunowe, wymiary 200x250, wykonanie polietylen o niskiej gęstości, opakowanie 100 sztuk</t>
  </si>
  <si>
    <t>Woreczki strunowe, wymiary 350x450, wykonanie polietylen o niskiej gęstości, opakowanie 100 sztuk</t>
  </si>
  <si>
    <t>Moździerz porcelanowy z tłuczkiem, śr. Wew. 85 mm, śr. Zew. 105 mm</t>
  </si>
  <si>
    <t>Moździerz porcelanowy z tłuczkiem, śr. Wew. 100 mm, śr. Zew. 125 mm</t>
  </si>
  <si>
    <t xml:space="preserve">Sączek ilościowy miękki, średnica 125 mm, </t>
  </si>
  <si>
    <t>Sączek ilościowy średni, średnica 125 mm,</t>
  </si>
  <si>
    <t>Sączek ilościowy twardy, średnica 125 mm,</t>
  </si>
  <si>
    <t>Pipety Pasteura</t>
  </si>
  <si>
    <t>Butelka z tworzywa sztucznego</t>
  </si>
  <si>
    <t>Płytkie 96-dołkowe</t>
  </si>
  <si>
    <t>Bibuła jakościowa</t>
  </si>
  <si>
    <t>Paski pH</t>
  </si>
  <si>
    <t>Statyw na probówki</t>
  </si>
  <si>
    <t>Multi statyw na probówki trzypółkowy</t>
  </si>
  <si>
    <t>Tryskawka</t>
  </si>
  <si>
    <t>Woreczki strunowe</t>
  </si>
  <si>
    <t>Moździerz porcelanowy z tłuczkiem</t>
  </si>
  <si>
    <t>Sączek ilościowy miękki</t>
  </si>
  <si>
    <t>Sączek ilościowy średni</t>
  </si>
  <si>
    <t>Sączek ilościowy twardy</t>
  </si>
  <si>
    <t>Próbówki wirówkowe</t>
  </si>
  <si>
    <t>Probówka wirówkowa z zapięciem, niesterylne, poj. 2 ml, wykonanie z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</si>
</sst>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Border="1" applyAlignment="1">
      <alignment horizontal="center" vertical="center" wrapText="1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</cellXfs>
  <cellStyles count="4">
    <cellStyle name="Nagłówek 1" xfId="3" builtinId="16"/>
    <cellStyle name="Normalny" xfId="0" builtinId="0"/>
    <cellStyle name="Normalny 2 2 9" xfId="1" xr:uid="{053B3052-7441-4B65-B205-1BC4C87FF6D4}"/>
    <cellStyle name="Walutowy" xfId="2" builtinId="4"/>
  </cellStyles>
  <dxfs count="13"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12" priority="5">
      <formula>LEN(TRIM(A1))&gt;0</formula>
    </cfRule>
  </conditionalFormatting>
  <conditionalFormatting sqref="A2:XFD2">
    <cfRule type="notContainsBlanks" dxfId="11" priority="3">
      <formula>LEN(TRIM(A2))&gt;0</formula>
    </cfRule>
  </conditionalFormatting>
  <conditionalFormatting sqref="K1:K1048576">
    <cfRule type="notContainsBlanks" dxfId="10" priority="2">
      <formula>LEN(TRIM(K1))&gt;0</formula>
    </cfRule>
  </conditionalFormatting>
  <conditionalFormatting sqref="I1:J1048576 L1:M1048576">
    <cfRule type="notContainsBlanks" dxfId="9" priority="1">
      <formula>LEN(TRIM(I1))&gt;0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12"/>
  <sheetViews>
    <sheetView tabSelected="1" zoomScale="70" zoomScaleNormal="70" workbookViewId="0">
      <selection activeCell="C5" sqref="C5"/>
    </sheetView>
  </sheetViews>
  <sheetFormatPr defaultColWidth="0" defaultRowHeight="15" x14ac:dyDescent="0.25"/>
  <cols>
    <col min="1" max="1" width="17.28515625" style="2" bestFit="1" customWidth="1"/>
    <col min="2" max="2" width="29.85546875" style="2" customWidth="1"/>
    <col min="3" max="3" width="31.7109375" style="3" customWidth="1"/>
    <col min="4" max="10" width="9.140625" customWidth="1"/>
    <col min="11" max="16384" width="9.140625" hidden="1"/>
  </cols>
  <sheetData>
    <row r="2" spans="1:3" ht="42" customHeight="1" x14ac:dyDescent="0.25">
      <c r="A2" s="4" t="s">
        <v>22</v>
      </c>
      <c r="B2" s="4" t="s">
        <v>23</v>
      </c>
      <c r="C2" s="5" t="s">
        <v>24</v>
      </c>
    </row>
    <row r="3" spans="1:3" ht="42" customHeight="1" x14ac:dyDescent="0.25">
      <c r="A3" s="1">
        <v>1</v>
      </c>
      <c r="B3" s="1" t="s">
        <v>30</v>
      </c>
      <c r="C3" s="10">
        <f>'Materiały zużywalne szklane'!M17</f>
        <v>0</v>
      </c>
    </row>
    <row r="4" spans="1:3" ht="42" customHeight="1" x14ac:dyDescent="0.25">
      <c r="A4" s="1">
        <v>2</v>
      </c>
      <c r="B4" s="1" t="s">
        <v>31</v>
      </c>
      <c r="C4" s="48">
        <f>'Pozostałe materiały zużywalne'!M19</f>
        <v>0</v>
      </c>
    </row>
    <row r="5" spans="1:3" ht="42" customHeight="1" x14ac:dyDescent="0.25">
      <c r="A5" s="1"/>
      <c r="B5" s="1"/>
      <c r="C5" s="1" t="str">
        <f t="shared" ref="C5:C12" ca="1" si="0">IF(ISBLANK(A5),"",IFERROR(SUM(INDIRECT("'"&amp;B5&amp;"'!K:K"))/2,"KWOTA WYŚWIETLI SIĘ PO UZUPEŁNIENIU PAKIETU"))</f>
        <v/>
      </c>
    </row>
    <row r="6" spans="1:3" ht="42" customHeight="1" x14ac:dyDescent="0.25">
      <c r="A6" s="1"/>
      <c r="B6" s="1"/>
      <c r="C6" s="1" t="str">
        <f t="shared" ca="1" si="0"/>
        <v/>
      </c>
    </row>
    <row r="7" spans="1:3" ht="42" customHeight="1" x14ac:dyDescent="0.25">
      <c r="A7" s="1"/>
      <c r="B7" s="1"/>
      <c r="C7" s="1" t="str">
        <f t="shared" ca="1" si="0"/>
        <v/>
      </c>
    </row>
    <row r="8" spans="1:3" ht="42" customHeight="1" x14ac:dyDescent="0.25">
      <c r="A8" s="1"/>
      <c r="B8" s="1"/>
      <c r="C8" s="1" t="str">
        <f t="shared" ca="1" si="0"/>
        <v/>
      </c>
    </row>
    <row r="9" spans="1:3" ht="42" customHeight="1" x14ac:dyDescent="0.25">
      <c r="A9" s="1"/>
      <c r="B9" s="1"/>
      <c r="C9" s="1" t="str">
        <f t="shared" ca="1" si="0"/>
        <v/>
      </c>
    </row>
    <row r="10" spans="1:3" ht="42" customHeight="1" x14ac:dyDescent="0.25">
      <c r="A10" s="1"/>
      <c r="B10" s="1"/>
      <c r="C10" s="1" t="str">
        <f t="shared" ca="1" si="0"/>
        <v/>
      </c>
    </row>
    <row r="11" spans="1:3" ht="42" customHeight="1" x14ac:dyDescent="0.25">
      <c r="A11" s="1"/>
      <c r="B11" s="1"/>
      <c r="C11" s="1" t="str">
        <f t="shared" ca="1" si="0"/>
        <v/>
      </c>
    </row>
    <row r="12" spans="1:3" ht="42" customHeight="1" x14ac:dyDescent="0.25">
      <c r="A12" s="1"/>
      <c r="B12" s="1"/>
      <c r="C12" s="1" t="str">
        <f t="shared" ca="1" si="0"/>
        <v/>
      </c>
    </row>
  </sheetData>
  <phoneticPr fontId="6" type="noConversion"/>
  <conditionalFormatting sqref="A1:C1048576">
    <cfRule type="expression" dxfId="8" priority="1" stopIfTrue="1">
      <formula>NOT(ISBLANK(A1))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5AE5-F5AF-4D83-9F99-86A3217E0408}">
  <sheetPr>
    <tabColor theme="5" tint="0.39997558519241921"/>
    <pageSetUpPr fitToPage="1"/>
  </sheetPr>
  <dimension ref="A1:M17"/>
  <sheetViews>
    <sheetView zoomScale="85" zoomScaleNormal="85" workbookViewId="0">
      <selection activeCell="I26" sqref="I26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25.5" x14ac:dyDescent="0.25">
      <c r="A3" s="23" cm="1">
        <f t="array" ref="A3:A16">IFERROR(_xlfn.SEQUENCE(COUNTA(B:B)-2,1,1,1),1)</f>
        <v>1</v>
      </c>
      <c r="B3" s="24" t="s">
        <v>30</v>
      </c>
      <c r="C3" s="45" t="s">
        <v>46</v>
      </c>
      <c r="D3" s="45" t="s">
        <v>32</v>
      </c>
      <c r="E3" s="11"/>
      <c r="F3" s="12"/>
      <c r="G3" s="26">
        <v>1</v>
      </c>
      <c r="H3" s="27">
        <v>25</v>
      </c>
      <c r="I3" s="13"/>
      <c r="J3" s="28">
        <f t="shared" ref="J3:J16" si="0">ROUND(I3*H3,2)</f>
        <v>0</v>
      </c>
      <c r="K3" s="43"/>
      <c r="L3" s="28">
        <f>IFERROR(ROUND(J3*K3,2),0)</f>
        <v>0</v>
      </c>
      <c r="M3" s="28">
        <f t="shared" ref="M3:M16" si="1">L3+J3</f>
        <v>0</v>
      </c>
    </row>
    <row r="4" spans="1:13" ht="25.5" x14ac:dyDescent="0.25">
      <c r="A4" s="23">
        <v>2</v>
      </c>
      <c r="B4" s="24" t="s">
        <v>30</v>
      </c>
      <c r="C4" s="45" t="s">
        <v>47</v>
      </c>
      <c r="D4" s="45" t="s">
        <v>33</v>
      </c>
      <c r="E4" s="11"/>
      <c r="F4" s="12"/>
      <c r="G4" s="26">
        <v>1</v>
      </c>
      <c r="H4" s="27">
        <v>25</v>
      </c>
      <c r="I4" s="13"/>
      <c r="J4" s="28">
        <f t="shared" si="0"/>
        <v>0</v>
      </c>
      <c r="K4" s="43"/>
      <c r="L4" s="28">
        <f t="shared" ref="L4:L16" si="2">IFERROR(ROUND(J4*K4,2),0)</f>
        <v>0</v>
      </c>
      <c r="M4" s="28">
        <f t="shared" si="1"/>
        <v>0</v>
      </c>
    </row>
    <row r="5" spans="1:13" ht="25.5" x14ac:dyDescent="0.25">
      <c r="A5" s="23">
        <v>3</v>
      </c>
      <c r="B5" s="24" t="s">
        <v>30</v>
      </c>
      <c r="C5" s="45" t="s">
        <v>48</v>
      </c>
      <c r="D5" s="45" t="s">
        <v>34</v>
      </c>
      <c r="E5" s="11"/>
      <c r="F5" s="12"/>
      <c r="G5" s="26">
        <v>1</v>
      </c>
      <c r="H5" s="27">
        <v>15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25.5" x14ac:dyDescent="0.25">
      <c r="A6" s="23">
        <v>4</v>
      </c>
      <c r="B6" s="24" t="s">
        <v>30</v>
      </c>
      <c r="C6" s="45" t="s">
        <v>49</v>
      </c>
      <c r="D6" s="45" t="s">
        <v>35</v>
      </c>
      <c r="E6" s="11"/>
      <c r="F6" s="12"/>
      <c r="G6" s="26">
        <v>1</v>
      </c>
      <c r="H6" s="27">
        <v>15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25.5" x14ac:dyDescent="0.25">
      <c r="A7" s="23">
        <v>5</v>
      </c>
      <c r="B7" s="24" t="s">
        <v>30</v>
      </c>
      <c r="C7" s="45" t="s">
        <v>50</v>
      </c>
      <c r="D7" s="45" t="s">
        <v>36</v>
      </c>
      <c r="E7" s="11"/>
      <c r="F7" s="12"/>
      <c r="G7" s="26">
        <v>1</v>
      </c>
      <c r="H7" s="27">
        <v>15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25.5" x14ac:dyDescent="0.25">
      <c r="A8" s="23">
        <v>6</v>
      </c>
      <c r="B8" s="24" t="s">
        <v>30</v>
      </c>
      <c r="C8" s="45" t="s">
        <v>51</v>
      </c>
      <c r="D8" s="45" t="s">
        <v>37</v>
      </c>
      <c r="E8" s="11"/>
      <c r="F8" s="12"/>
      <c r="G8" s="26">
        <v>1</v>
      </c>
      <c r="H8" s="27">
        <v>15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25.5" x14ac:dyDescent="0.25">
      <c r="A9" s="23">
        <v>7</v>
      </c>
      <c r="B9" s="24" t="s">
        <v>30</v>
      </c>
      <c r="C9" s="45" t="s">
        <v>52</v>
      </c>
      <c r="D9" s="45" t="s">
        <v>38</v>
      </c>
      <c r="E9" s="11"/>
      <c r="F9" s="12"/>
      <c r="G9" s="26">
        <v>1</v>
      </c>
      <c r="H9" s="27">
        <v>15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25.5" x14ac:dyDescent="0.25">
      <c r="A10" s="23">
        <v>8</v>
      </c>
      <c r="B10" s="24" t="s">
        <v>30</v>
      </c>
      <c r="C10" s="45" t="s">
        <v>53</v>
      </c>
      <c r="D10" s="45" t="s">
        <v>39</v>
      </c>
      <c r="E10" s="11"/>
      <c r="F10" s="12"/>
      <c r="G10" s="26">
        <v>1</v>
      </c>
      <c r="H10" s="27">
        <v>10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25.5" x14ac:dyDescent="0.25">
      <c r="A11" s="23">
        <v>9</v>
      </c>
      <c r="B11" s="24" t="s">
        <v>30</v>
      </c>
      <c r="C11" s="45" t="s">
        <v>54</v>
      </c>
      <c r="D11" s="45" t="s">
        <v>40</v>
      </c>
      <c r="E11" s="11"/>
      <c r="F11" s="12"/>
      <c r="G11" s="26">
        <v>1</v>
      </c>
      <c r="H11" s="27">
        <v>30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25.5" x14ac:dyDescent="0.25">
      <c r="A12" s="23">
        <v>10</v>
      </c>
      <c r="B12" s="24" t="s">
        <v>30</v>
      </c>
      <c r="C12" s="45" t="s">
        <v>55</v>
      </c>
      <c r="D12" s="45" t="s">
        <v>41</v>
      </c>
      <c r="E12" s="11"/>
      <c r="F12" s="12"/>
      <c r="G12" s="26">
        <v>1</v>
      </c>
      <c r="H12" s="27">
        <v>30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25.5" x14ac:dyDescent="0.25">
      <c r="A13" s="23">
        <v>11</v>
      </c>
      <c r="B13" s="24" t="s">
        <v>30</v>
      </c>
      <c r="C13" s="45" t="s">
        <v>56</v>
      </c>
      <c r="D13" s="45" t="s">
        <v>42</v>
      </c>
      <c r="E13" s="11"/>
      <c r="F13" s="12"/>
      <c r="G13" s="26">
        <v>1</v>
      </c>
      <c r="H13" s="27">
        <v>15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25.5" x14ac:dyDescent="0.25">
      <c r="A14" s="23">
        <v>12</v>
      </c>
      <c r="B14" s="24" t="s">
        <v>30</v>
      </c>
      <c r="C14" s="45" t="s">
        <v>57</v>
      </c>
      <c r="D14" s="45" t="s">
        <v>43</v>
      </c>
      <c r="E14" s="11"/>
      <c r="F14" s="12"/>
      <c r="G14" s="26">
        <v>1</v>
      </c>
      <c r="H14" s="27">
        <v>15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25.5" x14ac:dyDescent="0.25">
      <c r="A15" s="23">
        <v>13</v>
      </c>
      <c r="B15" s="24" t="s">
        <v>30</v>
      </c>
      <c r="C15" s="45" t="s">
        <v>58</v>
      </c>
      <c r="D15" s="45" t="s">
        <v>44</v>
      </c>
      <c r="E15" s="11"/>
      <c r="F15" s="12"/>
      <c r="G15" s="26">
        <v>100</v>
      </c>
      <c r="H15" s="27">
        <v>3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25.5" x14ac:dyDescent="0.25">
      <c r="A16" s="23">
        <v>14</v>
      </c>
      <c r="B16" s="24" t="s">
        <v>30</v>
      </c>
      <c r="C16" s="45" t="s">
        <v>58</v>
      </c>
      <c r="D16" s="45" t="s">
        <v>45</v>
      </c>
      <c r="E16" s="11"/>
      <c r="F16" s="12"/>
      <c r="G16" s="26">
        <v>100</v>
      </c>
      <c r="H16" s="27">
        <v>3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35"/>
      <c r="B17" s="36"/>
      <c r="C17" s="36"/>
      <c r="D17" s="36"/>
      <c r="E17" s="41"/>
      <c r="F17" s="41"/>
      <c r="G17" s="35"/>
      <c r="H17" s="37"/>
      <c r="I17" s="42" t="str">
        <f>"Suma wartości dla "&amp;B3&amp;" (Σ poz. 1-"&amp;COUNTA(A:A)-2&amp;")"</f>
        <v>Suma wartości dla Materiały zużywalne szklane (Σ poz. 1-14)</v>
      </c>
      <c r="J17" s="38">
        <f>SUM(J3:J16)</f>
        <v>0</v>
      </c>
      <c r="K17" s="44" t="s">
        <v>21</v>
      </c>
      <c r="L17" s="38">
        <f>SUM(L3:L16)</f>
        <v>0</v>
      </c>
      <c r="M17" s="38">
        <f>SUM(M3:M16)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K1:K1048576">
    <cfRule type="notContainsBlanks" dxfId="5" priority="2">
      <formula>LEN(TRIM(K1))&gt;0</formula>
    </cfRule>
  </conditionalFormatting>
  <conditionalFormatting sqref="I1:J1048576 L1:M1048576">
    <cfRule type="notContainsBlanks" dxfId="4" priority="1">
      <formula>LEN(TRIM(I1))&gt;0</formula>
    </cfRule>
  </conditionalFormatting>
  <dataValidations count="2">
    <dataValidation allowBlank="1" showInputMessage="1" showErrorMessage="1" sqref="K1:M2 A1:I2 L3:M1048576 J1:J1048576" xr:uid="{0F39A348-ADD7-499A-85F6-C766AFE786DB}"/>
    <dataValidation type="decimal" operator="greaterThanOrEqual" allowBlank="1" showInputMessage="1" showErrorMessage="1" sqref="H3:I17" xr:uid="{34841079-6624-4D1A-BBE9-0904E2F5D85C}">
      <formula1>0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A117-3BC0-40E6-AA2F-3DA2CCE1897A}">
  <sheetPr>
    <tabColor theme="5" tint="0.39997558519241921"/>
    <pageSetUpPr fitToPage="1"/>
  </sheetPr>
  <dimension ref="A1:M19"/>
  <sheetViews>
    <sheetView zoomScale="85" zoomScaleNormal="85" workbookViewId="0">
      <selection activeCell="G27" sqref="G27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25.5" x14ac:dyDescent="0.25">
      <c r="A3" s="23" cm="1">
        <f t="array" ref="A3:A18">IFERROR(_xlfn.SEQUENCE(COUNTA(B:B)-2,1,1,1),1)</f>
        <v>1</v>
      </c>
      <c r="B3" s="24" t="s">
        <v>31</v>
      </c>
      <c r="C3" s="45" t="s">
        <v>74</v>
      </c>
      <c r="D3" s="45" t="s">
        <v>59</v>
      </c>
      <c r="E3" s="11"/>
      <c r="F3" s="12"/>
      <c r="G3" s="26">
        <v>500</v>
      </c>
      <c r="H3" s="47">
        <v>3</v>
      </c>
      <c r="I3" s="13"/>
      <c r="J3" s="28">
        <f t="shared" ref="J3:J18" si="0">ROUND(I3*H3,2)</f>
        <v>0</v>
      </c>
      <c r="K3" s="43"/>
      <c r="L3" s="28">
        <f>IFERROR(ROUND(J3*K3,2),0)</f>
        <v>0</v>
      </c>
      <c r="M3" s="28">
        <f t="shared" ref="M3:M18" si="1">L3+J3</f>
        <v>0</v>
      </c>
    </row>
    <row r="4" spans="1:13" ht="25.5" x14ac:dyDescent="0.25">
      <c r="A4" s="23">
        <v>2</v>
      </c>
      <c r="B4" s="24" t="s">
        <v>31</v>
      </c>
      <c r="C4" s="45" t="s">
        <v>75</v>
      </c>
      <c r="D4" s="45" t="s">
        <v>60</v>
      </c>
      <c r="E4" s="11"/>
      <c r="F4" s="12"/>
      <c r="G4" s="26">
        <v>1</v>
      </c>
      <c r="H4" s="47">
        <v>100</v>
      </c>
      <c r="I4" s="13"/>
      <c r="J4" s="28">
        <f t="shared" si="0"/>
        <v>0</v>
      </c>
      <c r="K4" s="43"/>
      <c r="L4" s="28">
        <f t="shared" ref="L4:L18" si="2">IFERROR(ROUND(J4*K4,2),0)</f>
        <v>0</v>
      </c>
      <c r="M4" s="28">
        <f t="shared" si="1"/>
        <v>0</v>
      </c>
    </row>
    <row r="5" spans="1:13" ht="25.5" x14ac:dyDescent="0.25">
      <c r="A5" s="23">
        <v>3</v>
      </c>
      <c r="B5" s="24" t="s">
        <v>31</v>
      </c>
      <c r="C5" s="45" t="s">
        <v>76</v>
      </c>
      <c r="D5" s="45" t="s">
        <v>61</v>
      </c>
      <c r="E5" s="11"/>
      <c r="F5" s="12"/>
      <c r="G5" s="26">
        <v>1</v>
      </c>
      <c r="H5" s="47">
        <v>100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25.5" x14ac:dyDescent="0.25">
      <c r="A6" s="23">
        <v>4</v>
      </c>
      <c r="B6" s="24" t="s">
        <v>31</v>
      </c>
      <c r="C6" s="45" t="s">
        <v>77</v>
      </c>
      <c r="D6" s="45" t="s">
        <v>62</v>
      </c>
      <c r="E6" s="11"/>
      <c r="F6" s="12"/>
      <c r="G6" s="26">
        <v>1</v>
      </c>
      <c r="H6" s="47">
        <v>300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25.5" x14ac:dyDescent="0.25">
      <c r="A7" s="23">
        <v>5</v>
      </c>
      <c r="B7" s="24" t="s">
        <v>31</v>
      </c>
      <c r="C7" s="45" t="s">
        <v>78</v>
      </c>
      <c r="D7" s="45" t="s">
        <v>63</v>
      </c>
      <c r="E7" s="11"/>
      <c r="F7" s="12"/>
      <c r="G7" s="26">
        <v>1</v>
      </c>
      <c r="H7" s="47">
        <v>20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25.5" x14ac:dyDescent="0.25">
      <c r="A8" s="23">
        <v>6</v>
      </c>
      <c r="B8" s="24" t="s">
        <v>31</v>
      </c>
      <c r="C8" s="49" t="s">
        <v>87</v>
      </c>
      <c r="D8" s="45" t="s">
        <v>88</v>
      </c>
      <c r="E8" s="11"/>
      <c r="F8" s="12"/>
      <c r="G8" s="26">
        <v>500</v>
      </c>
      <c r="H8" s="46">
        <v>3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25.5" x14ac:dyDescent="0.25">
      <c r="A9" s="23">
        <v>7</v>
      </c>
      <c r="B9" s="24" t="s">
        <v>31</v>
      </c>
      <c r="C9" s="45" t="s">
        <v>79</v>
      </c>
      <c r="D9" s="45" t="s">
        <v>64</v>
      </c>
      <c r="E9" s="11"/>
      <c r="F9" s="12"/>
      <c r="G9" s="26">
        <v>1</v>
      </c>
      <c r="H9" s="47">
        <v>15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25.5" x14ac:dyDescent="0.25">
      <c r="A10" s="23">
        <v>8</v>
      </c>
      <c r="B10" s="24" t="s">
        <v>31</v>
      </c>
      <c r="C10" s="45" t="s">
        <v>80</v>
      </c>
      <c r="D10" s="45" t="s">
        <v>65</v>
      </c>
      <c r="E10" s="11"/>
      <c r="F10" s="12"/>
      <c r="G10" s="26">
        <v>1</v>
      </c>
      <c r="H10" s="47">
        <v>3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25.5" x14ac:dyDescent="0.25">
      <c r="A11" s="23">
        <v>9</v>
      </c>
      <c r="B11" s="24" t="s">
        <v>31</v>
      </c>
      <c r="C11" s="45" t="s">
        <v>81</v>
      </c>
      <c r="D11" s="45" t="s">
        <v>66</v>
      </c>
      <c r="E11" s="11"/>
      <c r="F11" s="12"/>
      <c r="G11" s="26">
        <v>1</v>
      </c>
      <c r="H11" s="47">
        <v>15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25.5" x14ac:dyDescent="0.25">
      <c r="A12" s="23">
        <v>10</v>
      </c>
      <c r="B12" s="24" t="s">
        <v>31</v>
      </c>
      <c r="C12" s="45" t="s">
        <v>82</v>
      </c>
      <c r="D12" s="45" t="s">
        <v>67</v>
      </c>
      <c r="E12" s="11"/>
      <c r="F12" s="12"/>
      <c r="G12" s="26">
        <v>100</v>
      </c>
      <c r="H12" s="47">
        <v>5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25.5" x14ac:dyDescent="0.25">
      <c r="A13" s="23">
        <v>11</v>
      </c>
      <c r="B13" s="24" t="s">
        <v>31</v>
      </c>
      <c r="C13" s="45" t="s">
        <v>82</v>
      </c>
      <c r="D13" s="45" t="s">
        <v>68</v>
      </c>
      <c r="E13" s="11"/>
      <c r="F13" s="12"/>
      <c r="G13" s="26">
        <v>100</v>
      </c>
      <c r="H13" s="46">
        <v>3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25.5" x14ac:dyDescent="0.25">
      <c r="A14" s="23">
        <v>12</v>
      </c>
      <c r="B14" s="24" t="s">
        <v>31</v>
      </c>
      <c r="C14" s="45" t="s">
        <v>83</v>
      </c>
      <c r="D14" s="45" t="s">
        <v>69</v>
      </c>
      <c r="E14" s="11"/>
      <c r="F14" s="12"/>
      <c r="G14" s="26">
        <v>1</v>
      </c>
      <c r="H14" s="47">
        <v>10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25.5" x14ac:dyDescent="0.25">
      <c r="A15" s="23">
        <v>13</v>
      </c>
      <c r="B15" s="24" t="s">
        <v>31</v>
      </c>
      <c r="C15" s="45" t="s">
        <v>83</v>
      </c>
      <c r="D15" s="45" t="s">
        <v>70</v>
      </c>
      <c r="E15" s="11"/>
      <c r="F15" s="12"/>
      <c r="G15" s="26">
        <v>1</v>
      </c>
      <c r="H15" s="47">
        <v>10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25.5" x14ac:dyDescent="0.25">
      <c r="A16" s="23">
        <v>14</v>
      </c>
      <c r="B16" s="24" t="s">
        <v>31</v>
      </c>
      <c r="C16" s="45" t="s">
        <v>84</v>
      </c>
      <c r="D16" s="45" t="s">
        <v>71</v>
      </c>
      <c r="E16" s="11"/>
      <c r="F16" s="12"/>
      <c r="G16" s="26">
        <v>100</v>
      </c>
      <c r="H16" s="47">
        <v>3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ht="25.5" x14ac:dyDescent="0.25">
      <c r="A17" s="23">
        <v>15</v>
      </c>
      <c r="B17" s="24" t="s">
        <v>31</v>
      </c>
      <c r="C17" s="45" t="s">
        <v>85</v>
      </c>
      <c r="D17" s="45" t="s">
        <v>72</v>
      </c>
      <c r="E17" s="11"/>
      <c r="F17" s="12"/>
      <c r="G17" s="26">
        <v>100</v>
      </c>
      <c r="H17" s="47">
        <v>3</v>
      </c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ht="25.5" x14ac:dyDescent="0.25">
      <c r="A18" s="23">
        <v>16</v>
      </c>
      <c r="B18" s="24" t="s">
        <v>31</v>
      </c>
      <c r="C18" s="45" t="s">
        <v>86</v>
      </c>
      <c r="D18" s="45" t="s">
        <v>73</v>
      </c>
      <c r="E18" s="11"/>
      <c r="F18" s="12"/>
      <c r="G18" s="26">
        <v>100</v>
      </c>
      <c r="H18" s="47">
        <v>3</v>
      </c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35"/>
      <c r="B19" s="36"/>
      <c r="C19" s="36"/>
      <c r="D19" s="36"/>
      <c r="E19" s="41"/>
      <c r="F19" s="41"/>
      <c r="G19" s="35"/>
      <c r="H19" s="37"/>
      <c r="I19" s="42" t="str">
        <f>"Suma wartości dla "&amp;B3&amp;" (Σ poz. 1-"&amp;COUNTA(A:A)-2&amp;")"</f>
        <v>Suma wartości dla Pozostałe materiały zużywalne (Σ poz. 1-16)</v>
      </c>
      <c r="J19" s="38">
        <f>SUM(J3:J18)</f>
        <v>0</v>
      </c>
      <c r="K19" s="44" t="s">
        <v>21</v>
      </c>
      <c r="L19" s="38">
        <f>SUM(L3:L18)</f>
        <v>0</v>
      </c>
      <c r="M19" s="38">
        <f>SUM(M3:M18)</f>
        <v>0</v>
      </c>
    </row>
  </sheetData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K1:K1048576">
    <cfRule type="notContainsBlanks" dxfId="1" priority="2">
      <formula>LEN(TRIM(K1))&gt;0</formula>
    </cfRule>
  </conditionalFormatting>
  <conditionalFormatting sqref="I1:J1048576 L1:M1048576">
    <cfRule type="notContainsBlanks" dxfId="0" priority="1">
      <formula>LEN(TRIM(I1))&gt;0</formula>
    </cfRule>
  </conditionalFormatting>
  <dataValidations count="2">
    <dataValidation allowBlank="1" showInputMessage="1" showErrorMessage="1" sqref="K1:M2 A1:I2 L3:M1048576 J1:J1048576" xr:uid="{FE9DEC73-E1CC-4DF9-B1AD-6594D0DA1F6F}"/>
    <dataValidation type="decimal" operator="greaterThanOrEqual" allowBlank="1" showInputMessage="1" showErrorMessage="1" sqref="H3:I19" xr:uid="{FCE8D7C5-A81E-47AA-A6D2-C177E14151CE}">
      <formula1>0</formula1>
    </dataValidation>
  </dataValidations>
  <pageMargins left="0.7" right="0.7" top="0.75" bottom="0.75" header="0.3" footer="0.3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Props1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customXml/itemProps2.xml><?xml version="1.0" encoding="utf-8"?>
<ds:datastoreItem xmlns:ds="http://schemas.openxmlformats.org/officeDocument/2006/customXml" ds:itemID="{2DF403DE-AC2B-4DD8-A2D7-E67055BD2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Template</vt:lpstr>
      <vt:lpstr>PODSUMOWANIE</vt:lpstr>
      <vt:lpstr>Materiały zużywalne szklane</vt:lpstr>
      <vt:lpstr>Pozostałe materiały zużywalne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Marzena Krzymińska | Łukasiewicz – PORT</cp:lastModifiedBy>
  <cp:revision/>
  <cp:lastPrinted>2025-05-12T06:30:42Z</cp:lastPrinted>
  <dcterms:created xsi:type="dcterms:W3CDTF">2024-10-01T14:32:53Z</dcterms:created>
  <dcterms:modified xsi:type="dcterms:W3CDTF">2025-05-12T06:32:21Z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  <property fmtid="{D5CDD505-2E9C-101B-9397-08002B2CF9AE}" pid="4" name="MediaServiceImageTags">
    <vt:lpwstr/>
  </property>
</Properties>
</file>