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ukasiewiczgov-my.sharepoint.com/personal/adam_pawlak_orgmasz_lukasiewicz_gov_pl/Documents/Pulpit/"/>
    </mc:Choice>
  </mc:AlternateContent>
  <xr:revisionPtr revIDLastSave="0" documentId="8_{040626E0-B6E3-4F92-A564-6C98CD29A54F}" xr6:coauthVersionLast="36" xr6:coauthVersionMax="36" xr10:uidLastSave="{00000000-0000-0000-0000-000000000000}"/>
  <bookViews>
    <workbookView xWindow="0" yWindow="0" windowWidth="21570" windowHeight="7635" firstSheet="1" activeTab="1" xr2:uid="{00000000-000D-0000-FFFF-FFFF00000000}"/>
  </bookViews>
  <sheets>
    <sheet name="Formularz Ofertowy " sheetId="1" r:id="rId1"/>
    <sheet name="Arkusz1" sheetId="2" r:id="rId2"/>
  </sheets>
  <definedNames>
    <definedName name="_xlnm.Print_Area" localSheetId="0">'Formularz Ofertowy '!$A$1:$G$26</definedName>
    <definedName name="Z_FC81CE54_8ECB_4D4A_BC39_8060C5D97738_.wvu.PrintArea" localSheetId="0" hidden="1">'Formularz Ofertowy '!$A$1:$G$26</definedName>
  </definedNames>
  <calcPr calcId="191028"/>
  <customWorkbookViews>
    <customWorkbookView name="Eliza Chomicka - Widok osobisty" guid="{FC81CE54-8ECB-4D4A-BC39-8060C5D97738}" mergeInterval="0" personalView="1" maximized="1" xWindow="1" yWindow="1" windowWidth="1920" windowHeight="851" activeSheetId="1"/>
  </customWorkbookViews>
</workbook>
</file>

<file path=xl/calcChain.xml><?xml version="1.0" encoding="utf-8"?>
<calcChain xmlns="http://schemas.openxmlformats.org/spreadsheetml/2006/main">
  <c r="AA12" i="2" l="1"/>
  <c r="AA8" i="2"/>
  <c r="Z12" i="2"/>
  <c r="Y12" i="2"/>
  <c r="Z8" i="2"/>
  <c r="Y8" i="2"/>
  <c r="R12" i="2"/>
  <c r="R8" i="2"/>
  <c r="R11" i="2" s="1"/>
  <c r="L12" i="2"/>
  <c r="K12" i="2"/>
  <c r="M22" i="2" s="1"/>
  <c r="L8" i="2"/>
  <c r="K8" i="2"/>
  <c r="K14" i="2" s="1"/>
  <c r="E12" i="2"/>
  <c r="D12" i="2"/>
  <c r="F22" i="2" s="1"/>
  <c r="E8" i="2"/>
  <c r="E14" i="2" s="1"/>
  <c r="D8" i="2"/>
  <c r="D14" i="2" s="1"/>
  <c r="D18" i="2" s="1"/>
  <c r="J8" i="1"/>
  <c r="J15" i="1" s="1"/>
  <c r="J11" i="1"/>
  <c r="J12" i="1"/>
  <c r="I12" i="1"/>
  <c r="I8" i="1"/>
  <c r="G8" i="1"/>
  <c r="G15" i="1" s="1"/>
  <c r="G11" i="1"/>
  <c r="G12" i="1"/>
  <c r="G16" i="1"/>
  <c r="G17" i="1"/>
  <c r="G19" i="1"/>
  <c r="G20" i="1"/>
  <c r="G21" i="1"/>
  <c r="E12" i="1"/>
  <c r="E8" i="1"/>
  <c r="E15" i="1" s="1"/>
  <c r="I15" i="1" l="1"/>
  <c r="I11" i="1"/>
  <c r="J16" i="1"/>
  <c r="J17" i="1" s="1"/>
  <c r="J19" i="1"/>
  <c r="J20" i="1" s="1"/>
  <c r="J21" i="1" s="1"/>
  <c r="Y11" i="2"/>
  <c r="Y14" i="2"/>
  <c r="Z11" i="2"/>
  <c r="Z14" i="2"/>
  <c r="Z15" i="2" s="1"/>
  <c r="Z16" i="2" s="1"/>
  <c r="AA11" i="2"/>
  <c r="AA14" i="2"/>
  <c r="AA18" i="2" s="1"/>
  <c r="AA19" i="2" s="1"/>
  <c r="AA20" i="2" s="1"/>
  <c r="AA22" i="2"/>
  <c r="R14" i="2"/>
  <c r="T22" i="2"/>
  <c r="K11" i="2"/>
  <c r="L14" i="2"/>
  <c r="L11" i="2"/>
  <c r="E15" i="2"/>
  <c r="E16" i="2" s="1"/>
  <c r="E18" i="2"/>
  <c r="E19" i="2" s="1"/>
  <c r="E20" i="2" s="1"/>
  <c r="D11" i="2"/>
  <c r="E11" i="2"/>
  <c r="E11" i="1"/>
  <c r="D12" i="1"/>
  <c r="F12" i="1"/>
  <c r="D8" i="1"/>
  <c r="Y22" i="2" l="1"/>
  <c r="AA15" i="2"/>
  <c r="AA16" i="2" s="1"/>
  <c r="Z18" i="2"/>
  <c r="Z19" i="2" s="1"/>
  <c r="Z20" i="2" s="1"/>
  <c r="F32" i="2"/>
  <c r="I16" i="1"/>
  <c r="I17" i="1" s="1"/>
  <c r="I19" i="1"/>
  <c r="I20" i="1" s="1"/>
  <c r="I21" i="1" s="1"/>
  <c r="Y18" i="2"/>
  <c r="Y19" i="2" s="1"/>
  <c r="Y15" i="2"/>
  <c r="R22" i="2"/>
  <c r="R18" i="2"/>
  <c r="R19" i="2" s="1"/>
  <c r="R15" i="2"/>
  <c r="L18" i="2"/>
  <c r="L19" i="2" s="1"/>
  <c r="L20" i="2" s="1"/>
  <c r="L15" i="2"/>
  <c r="L16" i="2" s="1"/>
  <c r="K22" i="2"/>
  <c r="K18" i="2"/>
  <c r="K19" i="2" s="1"/>
  <c r="K15" i="2"/>
  <c r="D22" i="2"/>
  <c r="D32" i="2" s="1"/>
  <c r="D19" i="2"/>
  <c r="D15" i="2"/>
  <c r="D23" i="2" s="1"/>
  <c r="E16" i="1"/>
  <c r="E19" i="1"/>
  <c r="E20" i="1" s="1"/>
  <c r="E21" i="1" s="1"/>
  <c r="C34" i="1" s="1"/>
  <c r="D11" i="1"/>
  <c r="D15" i="1"/>
  <c r="D16" i="1" s="1"/>
  <c r="D19" i="1"/>
  <c r="D20" i="1" s="1"/>
  <c r="D21" i="1"/>
  <c r="D17" i="1"/>
  <c r="C12" i="1"/>
  <c r="F8" i="1"/>
  <c r="F15" i="1" s="1"/>
  <c r="C8" i="1"/>
  <c r="M23" i="2" l="1"/>
  <c r="M24" i="2" s="1"/>
  <c r="E17" i="1"/>
  <c r="Y23" i="2"/>
  <c r="Y24" i="2" s="1"/>
  <c r="Y16" i="2"/>
  <c r="AA23" i="2"/>
  <c r="AA24" i="2" s="1"/>
  <c r="Y20" i="2"/>
  <c r="R23" i="2"/>
  <c r="R24" i="2" s="1"/>
  <c r="R16" i="2"/>
  <c r="T23" i="2"/>
  <c r="T24" i="2" s="1"/>
  <c r="R20" i="2"/>
  <c r="K23" i="2"/>
  <c r="K24" i="2" s="1"/>
  <c r="K16" i="2"/>
  <c r="K20" i="2"/>
  <c r="D16" i="2"/>
  <c r="F23" i="2"/>
  <c r="D20" i="2"/>
  <c r="C11" i="1"/>
  <c r="C15" i="1"/>
  <c r="C19" i="1" s="1"/>
  <c r="F11" i="1"/>
  <c r="F16" i="1"/>
  <c r="H12" i="1"/>
  <c r="H23" i="1" s="1"/>
  <c r="D33" i="2" l="1"/>
  <c r="D34" i="2" s="1"/>
  <c r="D24" i="2"/>
  <c r="F24" i="2"/>
  <c r="F33" i="2"/>
  <c r="F34" i="2" s="1"/>
  <c r="F17" i="1"/>
  <c r="H8" i="1"/>
  <c r="H15" i="1" s="1"/>
  <c r="H11" i="1" l="1"/>
  <c r="C23" i="1" s="1"/>
  <c r="H16" i="1"/>
  <c r="H17" i="1" s="1"/>
  <c r="H19" i="1" l="1"/>
  <c r="H20" i="1" s="1"/>
  <c r="H21" i="1" s="1"/>
  <c r="F19" i="1"/>
  <c r="F20" i="1" s="1"/>
  <c r="C16" i="1"/>
  <c r="C24" i="1" s="1"/>
  <c r="C25" i="1" s="1"/>
  <c r="C20" i="1"/>
  <c r="F21" i="1" l="1"/>
  <c r="H24" i="1"/>
  <c r="C35" i="1"/>
  <c r="C17" i="1"/>
  <c r="H25" i="1"/>
  <c r="C21" i="1"/>
  <c r="C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Dorota Mancewicz | Łukasiewicz – ORGMASZ</author>
    <author>tc={C2CDAFB5-2141-477E-8F54-D4D13E2C18CA}</author>
    <author>tc={A004EEE4-93D3-4159-AE27-5E5108A538D0}</author>
  </authors>
  <commentList>
    <comment ref="C7" authorId="0" shapeId="0" xr:uid="{69345B9B-5111-4BE5-9BE0-8FB57DD27748}">
      <text>
        <r>
          <rPr>
            <b/>
            <sz val="9"/>
            <color indexed="81"/>
            <rFont val="Tahoma"/>
            <charset val="1"/>
          </rPr>
          <t>Dorota Mancewicz | Łukasiewicz – ORGMASZ:</t>
        </r>
        <r>
          <rPr>
            <sz val="9"/>
            <color indexed="81"/>
            <rFont val="Tahoma"/>
            <charset val="1"/>
          </rPr>
          <t xml:space="preserve">
BPK</t>
        </r>
      </text>
    </comment>
    <comment ref="F7" authorId="0" shapeId="0" xr:uid="{8FBFEAC8-82AF-485D-9401-FD92B4EF97C0}">
      <text>
        <r>
          <rPr>
            <b/>
            <sz val="9"/>
            <color indexed="81"/>
            <rFont val="Tahoma"/>
            <charset val="1"/>
          </rPr>
          <t>Dorota Mancewicz | Łukasiewicz – ORGMASZ:</t>
        </r>
        <r>
          <rPr>
            <sz val="9"/>
            <color indexed="81"/>
            <rFont val="Tahoma"/>
            <charset val="1"/>
          </rPr>
          <t xml:space="preserve">
CFI</t>
        </r>
      </text>
    </comment>
    <comment ref="H7" authorId="0" shapeId="0" xr:uid="{6E59E5D6-F945-4F0C-943F-88C026EEE0A4}">
      <text>
        <r>
          <rPr>
            <b/>
            <sz val="9"/>
            <color indexed="81"/>
            <rFont val="Tahoma"/>
            <charset val="1"/>
          </rPr>
          <t>Dorota Mancewicz | Łukasiewicz – ORGMASZ:</t>
        </r>
        <r>
          <rPr>
            <sz val="9"/>
            <color indexed="81"/>
            <rFont val="Tahoma"/>
            <charset val="1"/>
          </rPr>
          <t xml:space="preserve">
WODÓR</t>
        </r>
      </text>
    </comment>
    <comment ref="C9" authorId="1" shapeId="0" xr:uid="{C2CDAFB5-2141-477E-8F54-D4D13E2C18CA}">
      <text>
        <r>
          <rPr>
            <sz val="11"/>
            <color theme="1"/>
            <rFont val="Czcionka tekstu podstawowego"/>
            <family val="2"/>
            <charset val="238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do ustalenia budżet w projekcie </t>
        </r>
      </text>
    </comment>
    <comment ref="D9" authorId="2" shapeId="0" xr:uid="{A004EEE4-93D3-4159-AE27-5E5108A538D0}">
      <text>
        <r>
          <rPr>
            <sz val="11"/>
            <color theme="1"/>
            <rFont val="Czcionka tekstu podstawowego"/>
            <family val="2"/>
            <charset val="238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do ustalenia budżet z D. Bagińska </t>
        </r>
      </text>
    </comment>
  </commentList>
</comments>
</file>

<file path=xl/sharedStrings.xml><?xml version="1.0" encoding="utf-8"?>
<sst xmlns="http://schemas.openxmlformats.org/spreadsheetml/2006/main" count="182" uniqueCount="62">
  <si>
    <t xml:space="preserve"> Cennik Szczegółowy</t>
  </si>
  <si>
    <t>Wysokość oferowanej prowizji w %
(jedyna informacja wpisywana przez Wykonawcę w formularzu)</t>
  </si>
  <si>
    <t>LP</t>
  </si>
  <si>
    <t>A</t>
  </si>
  <si>
    <t>B</t>
  </si>
  <si>
    <t>C</t>
  </si>
  <si>
    <t>D</t>
  </si>
  <si>
    <t>E</t>
  </si>
  <si>
    <t>F</t>
  </si>
  <si>
    <t>Rodzaj spotkania</t>
  </si>
  <si>
    <r>
      <rPr>
        <b/>
        <sz val="10"/>
        <color rgb="FF000000"/>
        <rFont val="Czcionka tekstu podstawowego"/>
      </rPr>
      <t xml:space="preserve">Wydarzenia </t>
    </r>
    <r>
      <rPr>
        <b/>
        <sz val="10"/>
        <color rgb="FFFF0000"/>
        <rFont val="Czcionka tekstu podstawowego"/>
      </rPr>
      <t>matchmakingowe</t>
    </r>
    <r>
      <rPr>
        <b/>
        <sz val="10"/>
        <color rgb="FF000000"/>
        <rFont val="Czcionka tekstu podstawowego"/>
      </rPr>
      <t xml:space="preserve">/
networkingowe/ brokerskie
</t>
    </r>
    <r>
      <rPr>
        <b/>
        <sz val="10"/>
        <color rgb="FFFF0000"/>
        <rFont val="Czcionka tekstu podstawowego"/>
      </rPr>
      <t>BPK</t>
    </r>
  </si>
  <si>
    <r>
      <rPr>
        <b/>
        <sz val="10"/>
        <color rgb="FF000000"/>
        <rFont val="Czcionka tekstu podstawowego"/>
      </rPr>
      <t xml:space="preserve">Wydarzenia </t>
    </r>
    <r>
      <rPr>
        <b/>
        <sz val="10"/>
        <color rgb="FFFF0000"/>
        <rFont val="Czcionka tekstu podstawowego"/>
      </rPr>
      <t>matchmakingowe</t>
    </r>
    <r>
      <rPr>
        <b/>
        <sz val="10"/>
        <color rgb="FF000000"/>
        <rFont val="Czcionka tekstu podstawowego"/>
      </rPr>
      <t xml:space="preserve">/
networkingowe/ brokerskie
</t>
    </r>
    <r>
      <rPr>
        <b/>
        <sz val="10"/>
        <color rgb="FFFF0000"/>
        <rFont val="Czcionka tekstu podstawowego"/>
      </rPr>
      <t>BPK WIT</t>
    </r>
  </si>
  <si>
    <r>
      <rPr>
        <b/>
        <sz val="10"/>
        <color rgb="FF000000"/>
        <rFont val="Czcionka tekstu podstawowego"/>
      </rPr>
      <t xml:space="preserve">Webinary  </t>
    </r>
    <r>
      <rPr>
        <b/>
        <sz val="10"/>
        <color rgb="FFFF0000"/>
        <rFont val="Czcionka tekstu podstawowego"/>
      </rPr>
      <t>Wodór</t>
    </r>
    <r>
      <rPr>
        <b/>
        <sz val="10"/>
        <color rgb="FF000000"/>
        <rFont val="Czcionka tekstu podstawowego"/>
      </rPr>
      <t xml:space="preserve"> </t>
    </r>
  </si>
  <si>
    <r>
      <rPr>
        <b/>
        <sz val="10"/>
        <color rgb="FF000000"/>
        <rFont val="Czcionka tekstu podstawowego"/>
      </rPr>
      <t xml:space="preserve">Seminaria
 </t>
    </r>
    <r>
      <rPr>
        <b/>
        <sz val="10"/>
        <color rgb="FFFF0000"/>
        <rFont val="Czcionka tekstu podstawowego"/>
      </rPr>
      <t>(CFI i ORGAMSZ,</t>
    </r>
    <r>
      <rPr>
        <b/>
        <sz val="10"/>
        <color rgb="FF000000"/>
        <rFont val="Czcionka tekstu podstawowego"/>
      </rPr>
      <t>)</t>
    </r>
  </si>
  <si>
    <r>
      <rPr>
        <b/>
        <sz val="10"/>
        <color rgb="FF000000"/>
        <rFont val="Czcionka tekstu podstawowego"/>
      </rPr>
      <t xml:space="preserve">Konferencja </t>
    </r>
    <r>
      <rPr>
        <b/>
        <sz val="10"/>
        <color rgb="FFFF0000"/>
        <rFont val="Czcionka tekstu podstawowego"/>
      </rPr>
      <t>Polonia</t>
    </r>
  </si>
  <si>
    <t>seminaria BPK (sala lub catering)</t>
  </si>
  <si>
    <r>
      <rPr>
        <b/>
        <sz val="10"/>
        <color rgb="FF000000"/>
        <rFont val="Czcionka tekstu podstawowego"/>
      </rPr>
      <t xml:space="preserve">Konferencja </t>
    </r>
    <r>
      <rPr>
        <b/>
        <sz val="10"/>
        <color rgb="FFFF0000"/>
        <rFont val="Czcionka tekstu podstawowego"/>
      </rPr>
      <t>imn
Streaming sala</t>
    </r>
  </si>
  <si>
    <r>
      <rPr>
        <b/>
        <sz val="10"/>
        <color rgb="FF000000"/>
        <rFont val="Czcionka tekstu podstawowego"/>
      </rPr>
      <t xml:space="preserve">sala i catering
warsztaty </t>
    </r>
    <r>
      <rPr>
        <b/>
        <sz val="10"/>
        <color rgb="FFFF0000"/>
        <rFont val="Czcionka tekstu podstawowego"/>
      </rPr>
      <t>BPK</t>
    </r>
  </si>
  <si>
    <t>Lokalizacja</t>
  </si>
  <si>
    <t xml:space="preserve">Stacjonarnie na terenie RP </t>
  </si>
  <si>
    <t>Online na platformie wykonawcy</t>
  </si>
  <si>
    <t>online</t>
  </si>
  <si>
    <t>Stacjonarnie na terenie RP</t>
  </si>
  <si>
    <t xml:space="preserve">Stacjonarnie na terenie RP hybryda </t>
  </si>
  <si>
    <t>stacjonarne</t>
  </si>
  <si>
    <t>Liczba dni</t>
  </si>
  <si>
    <t>Liczba uczestników</t>
  </si>
  <si>
    <t>szacowana wartość netto 1 spotkania</t>
  </si>
  <si>
    <t>szacowana warość brutto 1 spotkania</t>
  </si>
  <si>
    <t>przewidywana liczba spotkań</t>
  </si>
  <si>
    <t>koszt spotkań netto</t>
  </si>
  <si>
    <t>koszt spotkań brutto</t>
  </si>
  <si>
    <t>Cena jednostkowa prowizji netto spotkań</t>
  </si>
  <si>
    <t>Wartość prowizji netto dla wszystkich spotkań</t>
  </si>
  <si>
    <t>Koszt organizacji wydarzeń netto wraz z prowizją</t>
  </si>
  <si>
    <t>Cena jednostkowa prowizji brutto spotkań</t>
  </si>
  <si>
    <t>Wartość prowizji brutto dla wszystkich spotkań</t>
  </si>
  <si>
    <t>Koszt organizacji wydarzeń brutto wraz z prowizją</t>
  </si>
  <si>
    <t>Suma netto spotkań bez prowizji</t>
  </si>
  <si>
    <t>Suma brutto spotkań bez prowizji</t>
  </si>
  <si>
    <t>Suma netto prowizji spotkań</t>
  </si>
  <si>
    <t>Suma brutto prowizji spotkań</t>
  </si>
  <si>
    <t>Suma netto spotkań wraz z prowizją</t>
  </si>
  <si>
    <t>Suma brutto spotkań wraz z prowizją</t>
  </si>
  <si>
    <t>……………………………………………………..</t>
  </si>
  <si>
    <t>Podpis przedstawiciela wykonawcy</t>
  </si>
  <si>
    <t xml:space="preserve">Wydarzenia w ramach BPK </t>
  </si>
  <si>
    <t xml:space="preserve">Wydarzenia w ramach -Wodór </t>
  </si>
  <si>
    <t>Wydarzenia ORGMASZ</t>
  </si>
  <si>
    <t xml:space="preserve"> Tabela A WYDARZENIA POWYŻEJ KWOTY 250 000 TYS BRUTTO </t>
  </si>
  <si>
    <t xml:space="preserve"> Tabela B WYDARZENIA DO KWOTY 100 000 TYS BRUTTO </t>
  </si>
  <si>
    <t xml:space="preserve">Tabela C WYDARZENIA DO  KWOTY 20 000 TYS BRUTTO </t>
  </si>
  <si>
    <t xml:space="preserve">Tabela D  WYDARZENIA DO  KWOTY 6 000 TYS BRUTTO </t>
  </si>
  <si>
    <r>
      <rPr>
        <b/>
        <sz val="10"/>
        <color rgb="FF000000"/>
        <rFont val="Czcionka tekstu podstawowego"/>
      </rPr>
      <t xml:space="preserve">Wydarzenia </t>
    </r>
    <r>
      <rPr>
        <b/>
        <sz val="10"/>
        <rFont val="Czcionka tekstu podstawowego"/>
        <charset val="238"/>
      </rPr>
      <t>matchmakingowe</t>
    </r>
    <r>
      <rPr>
        <b/>
        <sz val="10"/>
        <color rgb="FF000000"/>
        <rFont val="Czcionka tekstu podstawowego"/>
      </rPr>
      <t xml:space="preserve">/
networkingowe/ brokerskie
</t>
    </r>
    <r>
      <rPr>
        <b/>
        <sz val="10"/>
        <color theme="1"/>
        <rFont val="Czcionka tekstu podstawowego"/>
      </rPr>
      <t xml:space="preserve">
</t>
    </r>
    <r>
      <rPr>
        <b/>
        <sz val="10"/>
        <color rgb="FFFF0000"/>
        <rFont val="Czcionka tekstu podstawowego"/>
        <charset val="238"/>
      </rPr>
      <t>BPK H4PL'23</t>
    </r>
  </si>
  <si>
    <r>
      <t xml:space="preserve">
Konferencja
 </t>
    </r>
    <r>
      <rPr>
        <b/>
        <sz val="10"/>
        <color rgb="FFFF0000"/>
        <rFont val="Czcionka tekstu podstawowego"/>
        <charset val="238"/>
      </rPr>
      <t>POLONIA</t>
    </r>
    <r>
      <rPr>
        <b/>
        <sz val="10"/>
        <color rgb="FF000000"/>
        <rFont val="Czcionka tekstu podstawowego"/>
      </rPr>
      <t xml:space="preserve"> </t>
    </r>
  </si>
  <si>
    <r>
      <t xml:space="preserve">Wydarzenia matchmakingowe/
networkingowe/ brokerskie
</t>
    </r>
    <r>
      <rPr>
        <b/>
        <sz val="10"/>
        <color rgb="FFFF0000"/>
        <rFont val="Czcionka tekstu podstawowego"/>
        <charset val="238"/>
      </rPr>
      <t>BPK-WIT</t>
    </r>
  </si>
  <si>
    <r>
      <t xml:space="preserve">Konferencja 
</t>
    </r>
    <r>
      <rPr>
        <b/>
        <sz val="10"/>
        <color rgb="FFFF0000"/>
        <rFont val="Czcionka tekstu podstawowego"/>
        <charset val="238"/>
      </rPr>
      <t>BPK-IMN</t>
    </r>
  </si>
  <si>
    <r>
      <t xml:space="preserve">Warsztaty 
sala +  catering
</t>
    </r>
    <r>
      <rPr>
        <b/>
        <sz val="10"/>
        <color rgb="FFFF0000"/>
        <rFont val="Czcionka tekstu podstawowego"/>
        <charset val="238"/>
      </rPr>
      <t>BPK</t>
    </r>
    <r>
      <rPr>
        <b/>
        <sz val="10"/>
        <color rgb="FF000000"/>
        <rFont val="Czcionka tekstu podstawowego"/>
      </rPr>
      <t xml:space="preserve">
 </t>
    </r>
  </si>
  <si>
    <r>
      <t xml:space="preserve">Webinary
</t>
    </r>
    <r>
      <rPr>
        <b/>
        <sz val="10"/>
        <color rgb="FFFF0000"/>
        <rFont val="Czcionka tekstu podstawowego"/>
        <charset val="238"/>
      </rPr>
      <t>WODÓR</t>
    </r>
    <r>
      <rPr>
        <b/>
        <sz val="10"/>
        <color rgb="FF000000"/>
        <rFont val="Czcionka tekstu podstawowego"/>
      </rPr>
      <t xml:space="preserve">   </t>
    </r>
  </si>
  <si>
    <r>
      <t xml:space="preserve">Seminaria
</t>
    </r>
    <r>
      <rPr>
        <b/>
        <sz val="10"/>
        <color rgb="FFFF0000"/>
        <rFont val="Czcionka tekstu podstawowego"/>
        <charset val="238"/>
      </rPr>
      <t xml:space="preserve">ORGMASZ i CFI
</t>
    </r>
  </si>
  <si>
    <r>
      <t xml:space="preserve">Seminaria  (sala lub catering)
</t>
    </r>
    <r>
      <rPr>
        <b/>
        <sz val="10"/>
        <color rgb="FFFF0000"/>
        <rFont val="Czcionka tekstu podstawowego"/>
        <charset val="238"/>
      </rPr>
      <t>BPK</t>
    </r>
  </si>
  <si>
    <t xml:space="preserve">Wartość oferty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</si>
</sst>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3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scheme val="minor"/>
    </font>
    <font>
      <sz val="10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b/>
      <sz val="10"/>
      <name val="Czcionka tekstu podstawowego"/>
      <family val="2"/>
      <charset val="238"/>
    </font>
    <font>
      <b/>
      <sz val="10"/>
      <name val="Arial Narrow"/>
      <family val="2"/>
      <charset val="238"/>
    </font>
    <font>
      <b/>
      <sz val="20"/>
      <color rgb="FFFF0000"/>
      <name val="Czcionka tekstu podstawowego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rgb="FF000000"/>
      <name val="Arial Narrow"/>
      <charset val="1"/>
    </font>
    <font>
      <b/>
      <sz val="10"/>
      <color rgb="FF000000"/>
      <name val="Czcionka tekstu podstawowego"/>
    </font>
    <font>
      <b/>
      <sz val="10"/>
      <color rgb="FFFF0000"/>
      <name val="Czcionka tekstu podstawowego"/>
    </font>
    <font>
      <b/>
      <sz val="10"/>
      <color theme="1"/>
      <name val="Czcionka tekstu podstawowego"/>
    </font>
    <font>
      <b/>
      <sz val="10"/>
      <color theme="1"/>
      <name val="Arial Narrow"/>
    </font>
    <font>
      <b/>
      <sz val="10"/>
      <color theme="1"/>
      <name val="Calibri"/>
      <scheme val="minor"/>
    </font>
    <font>
      <b/>
      <sz val="10"/>
      <name val="Czcionka tekstu podstawowego"/>
      <charset val="238"/>
    </font>
    <font>
      <b/>
      <sz val="10"/>
      <name val="Czcionka tekstu podstawowego"/>
    </font>
    <font>
      <b/>
      <sz val="10"/>
      <color rgb="FFFF0000"/>
      <name val="Czcionka tekstu podstawowego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2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4">
    <xf numFmtId="0" fontId="0" fillId="0" borderId="0"/>
    <xf numFmtId="0" fontId="3" fillId="0" borderId="0"/>
    <xf numFmtId="0" fontId="8" fillId="0" borderId="0"/>
    <xf numFmtId="0" fontId="9" fillId="0" borderId="0"/>
    <xf numFmtId="0" fontId="7" fillId="0" borderId="0"/>
    <xf numFmtId="0" fontId="2" fillId="0" borderId="0"/>
    <xf numFmtId="0" fontId="2" fillId="0" borderId="0"/>
    <xf numFmtId="0" fontId="10" fillId="0" borderId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58">
    <xf numFmtId="0" fontId="0" fillId="0" borderId="0" xfId="0"/>
    <xf numFmtId="0" fontId="12" fillId="10" borderId="2" xfId="1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/>
    </xf>
    <xf numFmtId="0" fontId="5" fillId="0" borderId="0" xfId="1" applyFont="1" applyAlignment="1" applyProtection="1">
      <alignment horizontal="center" vertical="center"/>
      <protection locked="0"/>
    </xf>
    <xf numFmtId="10" fontId="19" fillId="4" borderId="6" xfId="13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3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8" borderId="1" xfId="1" applyFont="1" applyFill="1" applyBorder="1" applyAlignment="1">
      <alignment horizontal="center" vertical="center" wrapText="1"/>
    </xf>
    <xf numFmtId="164" fontId="14" fillId="8" borderId="1" xfId="0" applyNumberFormat="1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6" fillId="9" borderId="1" xfId="1" applyFont="1" applyFill="1" applyBorder="1" applyAlignment="1">
      <alignment horizontal="center" vertical="center" wrapText="1"/>
    </xf>
    <xf numFmtId="0" fontId="6" fillId="10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164" fontId="4" fillId="7" borderId="2" xfId="1" applyNumberFormat="1" applyFont="1" applyFill="1" applyBorder="1" applyAlignment="1">
      <alignment horizontal="center" vertical="center"/>
    </xf>
    <xf numFmtId="0" fontId="13" fillId="6" borderId="1" xfId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 wrapText="1"/>
    </xf>
    <xf numFmtId="1" fontId="6" fillId="6" borderId="2" xfId="1" applyNumberFormat="1" applyFont="1" applyFill="1" applyBorder="1" applyAlignment="1">
      <alignment horizontal="center" vertical="center"/>
    </xf>
    <xf numFmtId="0" fontId="3" fillId="5" borderId="0" xfId="1" applyFill="1" applyAlignment="1">
      <alignment horizontal="center" vertical="center"/>
    </xf>
    <xf numFmtId="0" fontId="4" fillId="5" borderId="0" xfId="1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64" fontId="4" fillId="7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164" fontId="4" fillId="5" borderId="0" xfId="0" applyNumberFormat="1" applyFont="1" applyFill="1" applyAlignment="1">
      <alignment horizontal="center" vertical="center"/>
    </xf>
    <xf numFmtId="0" fontId="1" fillId="0" borderId="0" xfId="1" applyFont="1" applyAlignment="1">
      <alignment horizontal="center" vertical="center"/>
    </xf>
    <xf numFmtId="164" fontId="4" fillId="11" borderId="2" xfId="1" applyNumberFormat="1" applyFont="1" applyFill="1" applyBorder="1" applyAlignment="1">
      <alignment horizontal="center" vertical="center"/>
    </xf>
    <xf numFmtId="164" fontId="4" fillId="12" borderId="2" xfId="1" applyNumberFormat="1" applyFont="1" applyFill="1" applyBorder="1" applyAlignment="1">
      <alignment horizontal="center" vertical="center"/>
    </xf>
    <xf numFmtId="164" fontId="0" fillId="0" borderId="0" xfId="0" applyNumberFormat="1" applyAlignment="1" applyProtection="1">
      <alignment horizontal="center" vertical="center"/>
      <protection locked="0"/>
    </xf>
    <xf numFmtId="0" fontId="12" fillId="12" borderId="2" xfId="1" applyFont="1" applyFill="1" applyBorder="1" applyAlignment="1">
      <alignment horizontal="center" vertical="center"/>
    </xf>
    <xf numFmtId="0" fontId="16" fillId="12" borderId="2" xfId="1" applyFont="1" applyFill="1" applyBorder="1" applyAlignment="1">
      <alignment horizontal="center" vertical="center"/>
    </xf>
    <xf numFmtId="0" fontId="12" fillId="13" borderId="2" xfId="1" applyFont="1" applyFill="1" applyBorder="1" applyAlignment="1">
      <alignment horizontal="center" vertical="center"/>
    </xf>
    <xf numFmtId="0" fontId="16" fillId="13" borderId="2" xfId="1" applyFont="1" applyFill="1" applyBorder="1" applyAlignment="1">
      <alignment horizontal="center" vertical="center"/>
    </xf>
    <xf numFmtId="164" fontId="4" fillId="13" borderId="2" xfId="1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13" borderId="0" xfId="0" applyFill="1" applyAlignment="1" applyProtection="1">
      <alignment horizontal="center" vertical="center"/>
      <protection locked="0"/>
    </xf>
    <xf numFmtId="0" fontId="5" fillId="13" borderId="5" xfId="1" applyFont="1" applyFill="1" applyBorder="1" applyAlignment="1" applyProtection="1">
      <alignment horizontal="center" vertical="center"/>
      <protection locked="0"/>
    </xf>
    <xf numFmtId="0" fontId="15" fillId="13" borderId="1" xfId="0" applyFont="1" applyFill="1" applyBorder="1" applyAlignment="1" applyProtection="1">
      <alignment horizontal="center" vertical="center"/>
      <protection locked="0"/>
    </xf>
    <xf numFmtId="0" fontId="0" fillId="13" borderId="0" xfId="0" applyFill="1" applyAlignment="1">
      <alignment horizontal="center" vertical="center"/>
    </xf>
    <xf numFmtId="164" fontId="4" fillId="13" borderId="2" xfId="0" applyNumberFormat="1" applyFont="1" applyFill="1" applyBorder="1" applyAlignment="1">
      <alignment horizontal="center" vertical="center"/>
    </xf>
    <xf numFmtId="164" fontId="0" fillId="13" borderId="1" xfId="0" applyNumberFormat="1" applyFill="1" applyBorder="1" applyAlignment="1">
      <alignment horizontal="center" vertical="center"/>
    </xf>
    <xf numFmtId="0" fontId="1" fillId="13" borderId="0" xfId="1" applyFont="1" applyFill="1" applyAlignment="1">
      <alignment horizontal="center" vertical="center"/>
    </xf>
    <xf numFmtId="0" fontId="12" fillId="13" borderId="7" xfId="1" applyFont="1" applyFill="1" applyBorder="1" applyAlignment="1">
      <alignment horizontal="center" vertical="center"/>
    </xf>
    <xf numFmtId="0" fontId="17" fillId="13" borderId="7" xfId="0" applyFont="1" applyFill="1" applyBorder="1" applyAlignment="1">
      <alignment horizontal="center" vertical="center"/>
    </xf>
    <xf numFmtId="164" fontId="11" fillId="13" borderId="7" xfId="0" applyNumberFormat="1" applyFont="1" applyFill="1" applyBorder="1" applyAlignment="1">
      <alignment horizontal="center" vertical="center"/>
    </xf>
    <xf numFmtId="164" fontId="11" fillId="13" borderId="7" xfId="13" applyNumberFormat="1" applyFont="1" applyFill="1" applyBorder="1" applyAlignment="1" applyProtection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164" fontId="25" fillId="8" borderId="1" xfId="0" applyNumberFormat="1" applyFont="1" applyFill="1" applyBorder="1" applyAlignment="1">
      <alignment horizontal="center" vertical="center" wrapText="1"/>
    </xf>
    <xf numFmtId="164" fontId="4" fillId="13" borderId="7" xfId="0" applyNumberFormat="1" applyFont="1" applyFill="1" applyBorder="1" applyAlignment="1">
      <alignment horizontal="center" vertical="center"/>
    </xf>
    <xf numFmtId="0" fontId="12" fillId="12" borderId="7" xfId="1" applyFont="1" applyFill="1" applyBorder="1" applyAlignment="1">
      <alignment horizontal="center" vertical="center"/>
    </xf>
    <xf numFmtId="0" fontId="17" fillId="12" borderId="7" xfId="0" applyFont="1" applyFill="1" applyBorder="1" applyAlignment="1">
      <alignment horizontal="center" vertical="center"/>
    </xf>
    <xf numFmtId="164" fontId="11" fillId="12" borderId="7" xfId="0" applyNumberFormat="1" applyFont="1" applyFill="1" applyBorder="1" applyAlignment="1">
      <alignment horizontal="center" vertical="center"/>
    </xf>
    <xf numFmtId="164" fontId="11" fillId="12" borderId="7" xfId="13" applyNumberFormat="1" applyFont="1" applyFill="1" applyBorder="1" applyAlignment="1" applyProtection="1">
      <alignment horizontal="center" vertical="center"/>
    </xf>
    <xf numFmtId="0" fontId="14" fillId="12" borderId="7" xfId="0" applyFont="1" applyFill="1" applyBorder="1" applyAlignment="1">
      <alignment horizontal="center" vertical="center"/>
    </xf>
    <xf numFmtId="0" fontId="26" fillId="9" borderId="1" xfId="1" applyFont="1" applyFill="1" applyBorder="1" applyAlignment="1">
      <alignment horizontal="center" vertical="center" wrapText="1"/>
    </xf>
    <xf numFmtId="164" fontId="11" fillId="12" borderId="7" xfId="13" applyNumberFormat="1" applyFont="1" applyFill="1" applyBorder="1" applyAlignment="1">
      <alignment horizontal="center" vertical="center"/>
    </xf>
    <xf numFmtId="0" fontId="27" fillId="12" borderId="7" xfId="1" applyFont="1" applyFill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8" borderId="7" xfId="1" applyFont="1" applyFill="1" applyBorder="1" applyAlignment="1">
      <alignment horizontal="center" vertical="center" wrapText="1"/>
    </xf>
    <xf numFmtId="0" fontId="6" fillId="9" borderId="7" xfId="1" applyFont="1" applyFill="1" applyBorder="1" applyAlignment="1">
      <alignment horizontal="center" vertical="center" wrapText="1"/>
    </xf>
    <xf numFmtId="0" fontId="18" fillId="2" borderId="7" xfId="1" applyFont="1" applyFill="1" applyBorder="1" applyAlignment="1">
      <alignment horizontal="center" vertical="center" wrapText="1"/>
    </xf>
    <xf numFmtId="0" fontId="3" fillId="0" borderId="7" xfId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 wrapText="1"/>
    </xf>
    <xf numFmtId="0" fontId="13" fillId="6" borderId="7" xfId="1" applyFont="1" applyFill="1" applyBorder="1" applyAlignment="1">
      <alignment horizontal="center" vertical="center"/>
    </xf>
    <xf numFmtId="0" fontId="6" fillId="6" borderId="7" xfId="1" applyFont="1" applyFill="1" applyBorder="1" applyAlignment="1">
      <alignment horizontal="center" vertical="center" wrapText="1"/>
    </xf>
    <xf numFmtId="1" fontId="6" fillId="6" borderId="7" xfId="1" applyNumberFormat="1" applyFont="1" applyFill="1" applyBorder="1" applyAlignment="1">
      <alignment horizontal="center" vertical="center"/>
    </xf>
    <xf numFmtId="0" fontId="3" fillId="5" borderId="7" xfId="1" applyFill="1" applyBorder="1" applyAlignment="1">
      <alignment horizontal="center" vertical="center"/>
    </xf>
    <xf numFmtId="0" fontId="4" fillId="5" borderId="7" xfId="1" applyFont="1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/>
      <protection locked="0"/>
    </xf>
    <xf numFmtId="0" fontId="15" fillId="13" borderId="10" xfId="0" applyFont="1" applyFill="1" applyBorder="1" applyAlignment="1" applyProtection="1">
      <alignment horizontal="center" vertical="center"/>
      <protection locked="0"/>
    </xf>
    <xf numFmtId="0" fontId="14" fillId="13" borderId="10" xfId="0" applyFont="1" applyFill="1" applyBorder="1" applyAlignment="1">
      <alignment horizontal="center" vertical="center" wrapText="1"/>
    </xf>
    <xf numFmtId="0" fontId="6" fillId="13" borderId="10" xfId="1" applyFont="1" applyFill="1" applyBorder="1" applyAlignment="1">
      <alignment horizontal="center" vertical="center" wrapText="1"/>
    </xf>
    <xf numFmtId="0" fontId="12" fillId="13" borderId="10" xfId="1" applyFont="1" applyFill="1" applyBorder="1" applyAlignment="1">
      <alignment horizontal="center" vertical="center"/>
    </xf>
    <xf numFmtId="0" fontId="17" fillId="13" borderId="10" xfId="0" applyFont="1" applyFill="1" applyBorder="1" applyAlignment="1">
      <alignment horizontal="center" vertical="center"/>
    </xf>
    <xf numFmtId="164" fontId="11" fillId="13" borderId="10" xfId="0" applyNumberFormat="1" applyFont="1" applyFill="1" applyBorder="1" applyAlignment="1">
      <alignment horizontal="center" vertical="center"/>
    </xf>
    <xf numFmtId="164" fontId="11" fillId="13" borderId="10" xfId="13" applyNumberFormat="1" applyFont="1" applyFill="1" applyBorder="1" applyAlignment="1" applyProtection="1">
      <alignment horizontal="center" vertical="center"/>
    </xf>
    <xf numFmtId="0" fontId="14" fillId="13" borderId="10" xfId="0" applyFont="1" applyFill="1" applyBorder="1" applyAlignment="1">
      <alignment horizontal="center" vertical="center"/>
    </xf>
    <xf numFmtId="0" fontId="0" fillId="5" borderId="9" xfId="0" applyFill="1" applyBorder="1" applyAlignment="1" applyProtection="1">
      <alignment horizontal="center" vertical="center"/>
      <protection locked="0"/>
    </xf>
    <xf numFmtId="0" fontId="0" fillId="13" borderId="10" xfId="0" applyFill="1" applyBorder="1" applyAlignment="1">
      <alignment horizontal="center" vertical="center"/>
    </xf>
    <xf numFmtId="164" fontId="4" fillId="13" borderId="10" xfId="0" applyNumberFormat="1" applyFont="1" applyFill="1" applyBorder="1" applyAlignment="1">
      <alignment horizontal="center" vertical="center"/>
    </xf>
    <xf numFmtId="164" fontId="0" fillId="13" borderId="10" xfId="0" applyNumberForma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13" fillId="15" borderId="1" xfId="1" applyFont="1" applyFill="1" applyBorder="1" applyAlignment="1">
      <alignment horizontal="center" vertical="center"/>
    </xf>
    <xf numFmtId="0" fontId="0" fillId="15" borderId="0" xfId="0" applyFill="1" applyAlignment="1" applyProtection="1">
      <alignment horizontal="center" vertical="center"/>
      <protection locked="0"/>
    </xf>
    <xf numFmtId="0" fontId="15" fillId="15" borderId="3" xfId="0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horizontal="center" vertical="center" wrapText="1"/>
    </xf>
    <xf numFmtId="0" fontId="26" fillId="13" borderId="1" xfId="1" applyFont="1" applyFill="1" applyBorder="1" applyAlignment="1">
      <alignment horizontal="center" vertical="center" wrapText="1"/>
    </xf>
    <xf numFmtId="0" fontId="14" fillId="13" borderId="7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164" fontId="25" fillId="8" borderId="7" xfId="0" applyNumberFormat="1" applyFont="1" applyFill="1" applyBorder="1" applyAlignment="1">
      <alignment horizontal="center" vertical="center" wrapText="1"/>
    </xf>
    <xf numFmtId="0" fontId="23" fillId="8" borderId="7" xfId="0" applyFont="1" applyFill="1" applyBorder="1" applyAlignment="1">
      <alignment horizontal="center" vertical="center" wrapText="1"/>
    </xf>
    <xf numFmtId="164" fontId="29" fillId="8" borderId="1" xfId="0" applyNumberFormat="1" applyFont="1" applyFill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7" xfId="13" applyNumberFormat="1" applyFont="1" applyFill="1" applyBorder="1" applyAlignment="1" applyProtection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 wrapText="1"/>
    </xf>
    <xf numFmtId="0" fontId="27" fillId="0" borderId="7" xfId="1" applyFont="1" applyBorder="1" applyAlignment="1">
      <alignment horizontal="center" vertical="center"/>
    </xf>
    <xf numFmtId="164" fontId="11" fillId="0" borderId="7" xfId="13" applyNumberFormat="1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164" fontId="23" fillId="8" borderId="1" xfId="0" applyNumberFormat="1" applyFont="1" applyFill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0" fontId="12" fillId="10" borderId="1" xfId="1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164" fontId="11" fillId="0" borderId="22" xfId="0" applyNumberFormat="1" applyFont="1" applyBorder="1" applyAlignment="1">
      <alignment horizontal="center" vertical="center"/>
    </xf>
    <xf numFmtId="164" fontId="11" fillId="0" borderId="22" xfId="13" applyNumberFormat="1" applyFont="1" applyFill="1" applyBorder="1" applyAlignment="1" applyProtection="1">
      <alignment horizontal="center" vertical="center"/>
    </xf>
    <xf numFmtId="1" fontId="6" fillId="6" borderId="1" xfId="1" applyNumberFormat="1" applyFont="1" applyFill="1" applyBorder="1" applyAlignment="1">
      <alignment horizontal="center" vertical="center"/>
    </xf>
    <xf numFmtId="0" fontId="0" fillId="7" borderId="0" xfId="0" applyFill="1"/>
    <xf numFmtId="0" fontId="0" fillId="7" borderId="0" xfId="0" applyFill="1" applyAlignment="1" applyProtection="1">
      <alignment horizontal="center" vertical="center"/>
      <protection locked="0"/>
    </xf>
    <xf numFmtId="0" fontId="5" fillId="13" borderId="10" xfId="1" applyFont="1" applyFill="1" applyBorder="1" applyAlignment="1" applyProtection="1">
      <alignment horizontal="center" vertical="top"/>
      <protection locked="0"/>
    </xf>
    <xf numFmtId="0" fontId="15" fillId="0" borderId="16" xfId="0" applyFont="1" applyBorder="1" applyAlignment="1">
      <alignment horizontal="center" vertical="center"/>
    </xf>
    <xf numFmtId="10" fontId="19" fillId="4" borderId="24" xfId="13" applyNumberFormat="1" applyFont="1" applyFill="1" applyBorder="1" applyAlignment="1" applyProtection="1">
      <alignment horizontal="center" vertical="center"/>
      <protection locked="0"/>
    </xf>
    <xf numFmtId="0" fontId="15" fillId="13" borderId="16" xfId="0" applyFont="1" applyFill="1" applyBorder="1" applyAlignment="1">
      <alignment horizontal="center" vertical="center"/>
    </xf>
    <xf numFmtId="9" fontId="0" fillId="0" borderId="0" xfId="0" applyNumberFormat="1"/>
    <xf numFmtId="0" fontId="0" fillId="0" borderId="0" xfId="0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0" xfId="0" applyNumberFormat="1"/>
    <xf numFmtId="0" fontId="5" fillId="0" borderId="4" xfId="1" applyFont="1" applyBorder="1" applyAlignment="1" applyProtection="1">
      <alignment horizontal="center" vertical="center" wrapText="1"/>
      <protection locked="0"/>
    </xf>
    <xf numFmtId="0" fontId="5" fillId="0" borderId="4" xfId="1" applyFont="1" applyBorder="1" applyAlignment="1" applyProtection="1">
      <alignment horizontal="center" vertical="center"/>
      <protection locked="0"/>
    </xf>
    <xf numFmtId="0" fontId="15" fillId="14" borderId="7" xfId="0" applyFont="1" applyFill="1" applyBorder="1" applyAlignment="1">
      <alignment horizontal="center" vertical="center"/>
    </xf>
    <xf numFmtId="0" fontId="15" fillId="14" borderId="23" xfId="0" applyFont="1" applyFill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</cellXfs>
  <cellStyles count="14">
    <cellStyle name="Normalny" xfId="0" builtinId="0"/>
    <cellStyle name="Normalny 2" xfId="1" xr:uid="{00000000-0005-0000-0000-000002000000}"/>
    <cellStyle name="Normalny 2 2" xfId="3" xr:uid="{00000000-0005-0000-0000-000003000000}"/>
    <cellStyle name="Normalny 3" xfId="4" xr:uid="{00000000-0005-0000-0000-000004000000}"/>
    <cellStyle name="Normalny 4" xfId="5" xr:uid="{00000000-0005-0000-0000-000005000000}"/>
    <cellStyle name="Normalny 5" xfId="6" xr:uid="{00000000-0005-0000-0000-000006000000}"/>
    <cellStyle name="Normalny 6" xfId="7" xr:uid="{00000000-0005-0000-0000-000007000000}"/>
    <cellStyle name="Normalny 7" xfId="2" xr:uid="{00000000-0005-0000-0000-000008000000}"/>
    <cellStyle name="Procentowy" xfId="13" builtinId="5"/>
    <cellStyle name="Walutowy 2" xfId="8" xr:uid="{00000000-0005-0000-0000-00000A000000}"/>
    <cellStyle name="Walutowy 3" xfId="9" xr:uid="{00000000-0005-0000-0000-00000B000000}"/>
    <cellStyle name="Walutowy 4" xfId="10" xr:uid="{00000000-0005-0000-0000-00000C000000}"/>
    <cellStyle name="Walutowy 5" xfId="11" xr:uid="{00000000-0005-0000-0000-00000D000000}"/>
    <cellStyle name="Walutowy 6" xfId="12" xr:uid="{00000000-0005-0000-0000-00000E000000}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134939</xdr:colOff>
      <xdr:row>1</xdr:row>
      <xdr:rowOff>642939</xdr:rowOff>
    </xdr:from>
    <xdr:to>
      <xdr:col>7</xdr:col>
      <xdr:colOff>841377</xdr:colOff>
      <xdr:row>1</xdr:row>
      <xdr:rowOff>1063626</xdr:rowOff>
    </xdr:to>
    <xdr:sp macro="" textlink="">
      <xdr:nvSpPr>
        <xdr:cNvPr id="3" name="Strzałka: w dół 2">
          <a:extLst>
            <a:ext uri="{FF2B5EF4-FFF2-40B4-BE49-F238E27FC236}">
              <a16:creationId xmlns:a16="http://schemas.microsoft.com/office/drawing/2014/main" id="{25A9DCB9-5DBE-47D8-8441-49E29594EA4B}"/>
            </a:ext>
          </a:extLst>
        </xdr:cNvPr>
        <xdr:cNvSpPr/>
      </xdr:nvSpPr>
      <xdr:spPr>
        <a:xfrm rot="5400000">
          <a:off x="6691314" y="1270002"/>
          <a:ext cx="420687" cy="706438"/>
        </a:xfrm>
        <a:prstGeom prst="downArrow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62473</xdr:colOff>
      <xdr:row>1</xdr:row>
      <xdr:rowOff>85164</xdr:rowOff>
    </xdr:from>
    <xdr:to>
      <xdr:col>5</xdr:col>
      <xdr:colOff>800153</xdr:colOff>
      <xdr:row>1</xdr:row>
      <xdr:rowOff>576315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4640CBEC-F273-40A6-A6FF-29E2FF69EF72}"/>
            </a:ext>
            <a:ext uri="{147F2762-F138-4A5C-976F-8EAC2B608ADB}">
              <a16:predDERef xmlns:a16="http://schemas.microsoft.com/office/drawing/2014/main" pred="{25A9DCB9-5DBE-47D8-8441-49E29594E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5738812" y="733425"/>
          <a:ext cx="491151" cy="7376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134939</xdr:colOff>
      <xdr:row>1</xdr:row>
      <xdr:rowOff>642939</xdr:rowOff>
    </xdr:from>
    <xdr:to>
      <xdr:col>5</xdr:col>
      <xdr:colOff>841377</xdr:colOff>
      <xdr:row>1</xdr:row>
      <xdr:rowOff>1063626</xdr:rowOff>
    </xdr:to>
    <xdr:sp macro="" textlink="">
      <xdr:nvSpPr>
        <xdr:cNvPr id="2" name="Strzałka: w dół 2">
          <a:extLst>
            <a:ext uri="{FF2B5EF4-FFF2-40B4-BE49-F238E27FC236}">
              <a16:creationId xmlns:a16="http://schemas.microsoft.com/office/drawing/2014/main" id="{75A708F6-2DFD-4DA1-A6C9-0BE94FDDFD01}"/>
            </a:ext>
          </a:extLst>
        </xdr:cNvPr>
        <xdr:cNvSpPr/>
      </xdr:nvSpPr>
      <xdr:spPr>
        <a:xfrm rot="5400000">
          <a:off x="8183564" y="1271589"/>
          <a:ext cx="420687" cy="706438"/>
        </a:xfrm>
        <a:prstGeom prst="downArrow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12</xdr:col>
      <xdr:colOff>134939</xdr:colOff>
      <xdr:row>1</xdr:row>
      <xdr:rowOff>642939</xdr:rowOff>
    </xdr:from>
    <xdr:to>
      <xdr:col>12</xdr:col>
      <xdr:colOff>841377</xdr:colOff>
      <xdr:row>1</xdr:row>
      <xdr:rowOff>1063626</xdr:rowOff>
    </xdr:to>
    <xdr:sp macro="" textlink="">
      <xdr:nvSpPr>
        <xdr:cNvPr id="9" name="Strzałka: w dół 2">
          <a:extLst>
            <a:ext uri="{FF2B5EF4-FFF2-40B4-BE49-F238E27FC236}">
              <a16:creationId xmlns:a16="http://schemas.microsoft.com/office/drawing/2014/main" id="{EDA74BB4-F696-45CA-8A87-B1489A83F57D}"/>
            </a:ext>
            <a:ext uri="{147F2762-F138-4A5C-976F-8EAC2B608ADB}">
              <a16:predDERef xmlns:a16="http://schemas.microsoft.com/office/drawing/2014/main" pred="{7ACCDC6B-A901-400F-B46C-109B656E1B08}"/>
            </a:ext>
          </a:extLst>
        </xdr:cNvPr>
        <xdr:cNvSpPr/>
      </xdr:nvSpPr>
      <xdr:spPr>
        <a:xfrm rot="5400000">
          <a:off x="4926014" y="1081089"/>
          <a:ext cx="420687" cy="706438"/>
        </a:xfrm>
        <a:prstGeom prst="downArrow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19</xdr:col>
      <xdr:colOff>134939</xdr:colOff>
      <xdr:row>1</xdr:row>
      <xdr:rowOff>642939</xdr:rowOff>
    </xdr:from>
    <xdr:to>
      <xdr:col>19</xdr:col>
      <xdr:colOff>841377</xdr:colOff>
      <xdr:row>1</xdr:row>
      <xdr:rowOff>1063626</xdr:rowOff>
    </xdr:to>
    <xdr:sp macro="" textlink="">
      <xdr:nvSpPr>
        <xdr:cNvPr id="11" name="Strzałka: w dół 2">
          <a:extLst>
            <a:ext uri="{FF2B5EF4-FFF2-40B4-BE49-F238E27FC236}">
              <a16:creationId xmlns:a16="http://schemas.microsoft.com/office/drawing/2014/main" id="{73B3453A-6AC0-4312-9D30-1B55F4359E74}"/>
            </a:ext>
            <a:ext uri="{147F2762-F138-4A5C-976F-8EAC2B608ADB}">
              <a16:predDERef xmlns:a16="http://schemas.microsoft.com/office/drawing/2014/main" pred="{AE97A658-0F2F-41AF-810F-9B483B7541F2}"/>
            </a:ext>
          </a:extLst>
        </xdr:cNvPr>
        <xdr:cNvSpPr/>
      </xdr:nvSpPr>
      <xdr:spPr>
        <a:xfrm rot="5400000">
          <a:off x="11545889" y="1081089"/>
          <a:ext cx="420687" cy="706438"/>
        </a:xfrm>
        <a:prstGeom prst="downArrow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26</xdr:col>
      <xdr:colOff>134939</xdr:colOff>
      <xdr:row>1</xdr:row>
      <xdr:rowOff>642939</xdr:rowOff>
    </xdr:from>
    <xdr:to>
      <xdr:col>26</xdr:col>
      <xdr:colOff>841377</xdr:colOff>
      <xdr:row>1</xdr:row>
      <xdr:rowOff>1063626</xdr:rowOff>
    </xdr:to>
    <xdr:sp macro="" textlink="">
      <xdr:nvSpPr>
        <xdr:cNvPr id="3" name="Strzałka: w dół 2">
          <a:extLst>
            <a:ext uri="{FF2B5EF4-FFF2-40B4-BE49-F238E27FC236}">
              <a16:creationId xmlns:a16="http://schemas.microsoft.com/office/drawing/2014/main" id="{3E53E7B4-0391-4434-A34B-195CADFE287A}"/>
            </a:ext>
            <a:ext uri="{147F2762-F138-4A5C-976F-8EAC2B608ADB}">
              <a16:predDERef xmlns:a16="http://schemas.microsoft.com/office/drawing/2014/main" pred="{8F46B90F-E8C6-49AF-9EE5-E40571A85F63}"/>
            </a:ext>
          </a:extLst>
        </xdr:cNvPr>
        <xdr:cNvSpPr/>
      </xdr:nvSpPr>
      <xdr:spPr>
        <a:xfrm rot="5400000">
          <a:off x="18165764" y="1081089"/>
          <a:ext cx="420687" cy="706438"/>
        </a:xfrm>
        <a:prstGeom prst="downArrow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lt"/>
            <a:cs typeface="+mn-lt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lanta Rzęsista | Łukasiewicz – ORGMASZ" id="{A03DE08F-366A-4685-B78E-4FF61407A6AA}" userId="S::jolanta.rzesista@orgmasz.lukasiewicz.gov.pl::270ec14e-a33d-4032-a2ca-ebfe4aa54bc4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9" dT="2023-02-06T15:37:55.77" personId="{A03DE08F-366A-4685-B78E-4FF61407A6AA}" id="{C2CDAFB5-2141-477E-8F54-D4D13E2C18CA}">
    <text xml:space="preserve">do ustalenia budżet w projekcie </text>
  </threadedComment>
  <threadedComment ref="D9" dT="2023-02-06T15:38:43.82" personId="{A03DE08F-366A-4685-B78E-4FF61407A6AA}" id="{A004EEE4-93D3-4159-AE27-5E5108A538D0}">
    <text xml:space="preserve">do ustalenia budżet z D. Bagińska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5"/>
  <sheetViews>
    <sheetView topLeftCell="A16" zoomScale="120" zoomScaleNormal="120" workbookViewId="0">
      <selection activeCell="C23" sqref="C23"/>
    </sheetView>
  </sheetViews>
  <sheetFormatPr defaultColWidth="8.75" defaultRowHeight="14.25"/>
  <cols>
    <col min="1" max="1" width="4.625" style="5" customWidth="1"/>
    <col min="2" max="2" width="22.375" style="5" customWidth="1"/>
    <col min="3" max="3" width="17.375" style="5" customWidth="1"/>
    <col min="4" max="5" width="14.25" style="5" customWidth="1"/>
    <col min="6" max="6" width="13.625" style="5" customWidth="1"/>
    <col min="7" max="7" width="17.25" style="5" customWidth="1"/>
    <col min="8" max="8" width="14.625" style="43" customWidth="1"/>
    <col min="9" max="9" width="17.25" style="5" customWidth="1"/>
    <col min="10" max="10" width="17.5" style="5" customWidth="1"/>
    <col min="11" max="16384" width="8.75" style="5"/>
  </cols>
  <sheetData>
    <row r="1" spans="1:10" ht="60.75" customHeight="1">
      <c r="B1" s="3" t="s">
        <v>0</v>
      </c>
      <c r="C1" s="3"/>
      <c r="D1" s="3"/>
      <c r="E1" s="3"/>
    </row>
    <row r="2" spans="1:10" ht="94.5" customHeight="1">
      <c r="A2" s="3"/>
      <c r="B2" s="147" t="s">
        <v>1</v>
      </c>
      <c r="C2" s="148"/>
      <c r="D2" s="148"/>
      <c r="E2" s="148"/>
      <c r="F2" s="148"/>
      <c r="G2" s="4">
        <v>0.1</v>
      </c>
      <c r="H2" s="44"/>
    </row>
    <row r="3" spans="1:10" ht="15">
      <c r="A3" s="6" t="s">
        <v>2</v>
      </c>
      <c r="B3" s="7" t="s">
        <v>3</v>
      </c>
      <c r="C3" s="103" t="s">
        <v>4</v>
      </c>
      <c r="D3" s="103" t="s">
        <v>5</v>
      </c>
      <c r="E3" s="6"/>
      <c r="F3" s="6" t="s">
        <v>6</v>
      </c>
      <c r="G3" s="105" t="s">
        <v>7</v>
      </c>
      <c r="H3" s="45" t="s">
        <v>8</v>
      </c>
      <c r="I3" s="104"/>
    </row>
    <row r="4" spans="1:10" ht="76.5">
      <c r="A4" s="8">
        <v>1</v>
      </c>
      <c r="B4" s="8" t="s">
        <v>9</v>
      </c>
      <c r="C4" s="9" t="s">
        <v>10</v>
      </c>
      <c r="D4" s="9" t="s">
        <v>11</v>
      </c>
      <c r="E4" s="55" t="s">
        <v>12</v>
      </c>
      <c r="F4" s="10" t="s">
        <v>13</v>
      </c>
      <c r="G4" s="10" t="s">
        <v>14</v>
      </c>
      <c r="H4" s="10" t="s">
        <v>15</v>
      </c>
      <c r="I4" s="10" t="s">
        <v>16</v>
      </c>
      <c r="J4" s="10" t="s">
        <v>17</v>
      </c>
    </row>
    <row r="5" spans="1:10" ht="25.5">
      <c r="A5" s="11">
        <v>2</v>
      </c>
      <c r="B5" s="11" t="s">
        <v>18</v>
      </c>
      <c r="C5" s="11" t="s">
        <v>19</v>
      </c>
      <c r="D5" s="11" t="s">
        <v>20</v>
      </c>
      <c r="E5" s="42" t="s">
        <v>21</v>
      </c>
      <c r="F5" s="11" t="s">
        <v>22</v>
      </c>
      <c r="G5" s="11" t="s">
        <v>23</v>
      </c>
      <c r="H5" s="11" t="s">
        <v>22</v>
      </c>
      <c r="I5" s="62" t="s">
        <v>23</v>
      </c>
      <c r="J5" s="62" t="s">
        <v>24</v>
      </c>
    </row>
    <row r="6" spans="1:10" ht="15">
      <c r="A6" s="6">
        <v>3</v>
      </c>
      <c r="B6" s="12" t="s">
        <v>25</v>
      </c>
      <c r="C6" s="37">
        <v>2</v>
      </c>
      <c r="D6" s="37">
        <v>1</v>
      </c>
      <c r="E6" s="39">
        <v>1</v>
      </c>
      <c r="F6" s="1">
        <v>1</v>
      </c>
      <c r="G6" s="50">
        <v>1</v>
      </c>
      <c r="H6" s="57">
        <v>1</v>
      </c>
      <c r="I6" s="64">
        <v>2</v>
      </c>
      <c r="J6" s="64">
        <v>2</v>
      </c>
    </row>
    <row r="7" spans="1:10" ht="15">
      <c r="A7" s="6">
        <v>4</v>
      </c>
      <c r="B7" s="13" t="s">
        <v>26</v>
      </c>
      <c r="C7" s="38">
        <v>400</v>
      </c>
      <c r="D7" s="38">
        <v>200</v>
      </c>
      <c r="E7" s="40">
        <v>100</v>
      </c>
      <c r="F7" s="2">
        <v>15</v>
      </c>
      <c r="G7" s="51">
        <v>150</v>
      </c>
      <c r="H7" s="58">
        <v>30</v>
      </c>
      <c r="I7" s="58">
        <v>200</v>
      </c>
      <c r="J7" s="58">
        <v>30</v>
      </c>
    </row>
    <row r="8" spans="1:10" ht="25.5">
      <c r="A8" s="14"/>
      <c r="B8" s="15" t="s">
        <v>27</v>
      </c>
      <c r="C8" s="35">
        <f t="shared" ref="C8:J8" si="0">C9/1.23</f>
        <v>203252.03252032521</v>
      </c>
      <c r="D8" s="35">
        <f t="shared" si="0"/>
        <v>81300.813008130077</v>
      </c>
      <c r="E8" s="41">
        <f t="shared" si="0"/>
        <v>4878.0487804878048</v>
      </c>
      <c r="F8" s="16">
        <f t="shared" si="0"/>
        <v>4878.0487804878048</v>
      </c>
      <c r="G8" s="52">
        <f t="shared" si="0"/>
        <v>164634.14634146341</v>
      </c>
      <c r="H8" s="59">
        <f t="shared" si="0"/>
        <v>4065.040650406504</v>
      </c>
      <c r="I8" s="59">
        <f t="shared" si="0"/>
        <v>81300.813008130077</v>
      </c>
      <c r="J8" s="59">
        <f t="shared" si="0"/>
        <v>16260.162601626016</v>
      </c>
    </row>
    <row r="9" spans="1:10" ht="25.5">
      <c r="A9" s="14"/>
      <c r="B9" s="15" t="s">
        <v>28</v>
      </c>
      <c r="C9" s="35">
        <v>250000</v>
      </c>
      <c r="D9" s="35">
        <v>100000</v>
      </c>
      <c r="E9" s="41">
        <v>6000</v>
      </c>
      <c r="F9" s="34">
        <v>6000</v>
      </c>
      <c r="G9" s="53">
        <v>202500</v>
      </c>
      <c r="H9" s="60">
        <v>5000</v>
      </c>
      <c r="I9" s="63">
        <v>100000</v>
      </c>
      <c r="J9" s="63">
        <v>20000</v>
      </c>
    </row>
    <row r="10" spans="1:10" ht="15">
      <c r="A10" s="17">
        <v>5</v>
      </c>
      <c r="B10" s="18" t="s">
        <v>29</v>
      </c>
      <c r="C10" s="19">
        <v>1</v>
      </c>
      <c r="D10" s="19">
        <v>1</v>
      </c>
      <c r="E10" s="19">
        <v>6</v>
      </c>
      <c r="F10" s="19">
        <v>12</v>
      </c>
      <c r="G10" s="54">
        <v>1</v>
      </c>
      <c r="H10" s="61">
        <v>15</v>
      </c>
      <c r="I10" s="61">
        <v>1</v>
      </c>
      <c r="J10" s="61">
        <v>2</v>
      </c>
    </row>
    <row r="11" spans="1:10" ht="15">
      <c r="A11" s="14"/>
      <c r="B11" s="15" t="s">
        <v>30</v>
      </c>
      <c r="C11" s="16">
        <f t="shared" ref="C11:F11" si="1">PRODUCT(C8,C10)</f>
        <v>203252.03252032521</v>
      </c>
      <c r="D11" s="16">
        <f t="shared" ref="D11:E11" si="2">PRODUCT(D8,D10)</f>
        <v>81300.813008130077</v>
      </c>
      <c r="E11" s="16">
        <f t="shared" si="2"/>
        <v>29268.292682926829</v>
      </c>
      <c r="F11" s="16">
        <f t="shared" si="1"/>
        <v>58536.585365853658</v>
      </c>
      <c r="G11" s="52">
        <f t="shared" ref="G11:H11" si="3">PRODUCT(G8,G10)</f>
        <v>164634.14634146341</v>
      </c>
      <c r="H11" s="59">
        <f t="shared" si="3"/>
        <v>60975.609756097561</v>
      </c>
      <c r="I11" s="59">
        <f t="shared" ref="I11:J11" si="4">PRODUCT(I8,I10)</f>
        <v>81300.813008130077</v>
      </c>
      <c r="J11" s="59">
        <f t="shared" si="4"/>
        <v>32520.325203252032</v>
      </c>
    </row>
    <row r="12" spans="1:10" ht="15">
      <c r="A12" s="14"/>
      <c r="B12" s="15" t="s">
        <v>31</v>
      </c>
      <c r="C12" s="35">
        <f>PRODUCT(C9,C10)</f>
        <v>250000</v>
      </c>
      <c r="D12" s="35">
        <f>PRODUCT(D9,D10)</f>
        <v>100000</v>
      </c>
      <c r="E12" s="16">
        <f>PRODUCT(E9,E10)</f>
        <v>36000</v>
      </c>
      <c r="F12" s="16">
        <f>PRODUCT(F10,F9)</f>
        <v>72000</v>
      </c>
      <c r="G12" s="52">
        <f>PRODUCT(G9,G10)</f>
        <v>202500</v>
      </c>
      <c r="H12" s="59">
        <f>PRODUCT(H9,H10)</f>
        <v>75000</v>
      </c>
      <c r="I12" s="59">
        <f>PRODUCT(I9,I10)</f>
        <v>100000</v>
      </c>
      <c r="J12" s="59">
        <f>PRODUCT(J9,J10)</f>
        <v>40000</v>
      </c>
    </row>
    <row r="13" spans="1:10" s="23" customFormat="1" ht="15">
      <c r="A13" s="20"/>
      <c r="B13" s="21"/>
      <c r="C13" s="20"/>
      <c r="D13" s="20"/>
      <c r="E13" s="20"/>
      <c r="F13" s="20"/>
      <c r="G13" s="46"/>
      <c r="H13" s="46"/>
    </row>
    <row r="14" spans="1:10" s="23" customFormat="1">
      <c r="A14" s="22"/>
      <c r="B14" s="22"/>
      <c r="C14" s="22"/>
      <c r="D14" s="22"/>
      <c r="E14" s="22"/>
      <c r="F14" s="22"/>
      <c r="G14" s="46"/>
      <c r="H14" s="46"/>
    </row>
    <row r="15" spans="1:10" ht="29.25" customHeight="1">
      <c r="A15" s="24"/>
      <c r="B15" s="15" t="s">
        <v>32</v>
      </c>
      <c r="C15" s="25">
        <f>C8*G2</f>
        <v>20325.203252032523</v>
      </c>
      <c r="D15" s="25">
        <f>D8*G2</f>
        <v>8130.0813008130081</v>
      </c>
      <c r="E15" s="25">
        <f>E8*G2</f>
        <v>487.80487804878049</v>
      </c>
      <c r="F15" s="25">
        <f>F8*G2</f>
        <v>487.80487804878049</v>
      </c>
      <c r="G15" s="47">
        <f>G8*G2</f>
        <v>16463.414634146342</v>
      </c>
      <c r="H15" s="56">
        <f>H8*G2</f>
        <v>406.5040650406504</v>
      </c>
      <c r="I15" s="56">
        <f>I8*G2</f>
        <v>8130.0813008130081</v>
      </c>
      <c r="J15" s="56">
        <f>J8*G2</f>
        <v>1626.0162601626016</v>
      </c>
    </row>
    <row r="16" spans="1:10" ht="26.25" customHeight="1">
      <c r="A16" s="24"/>
      <c r="B16" s="26" t="s">
        <v>33</v>
      </c>
      <c r="C16" s="25">
        <f t="shared" ref="C16:H16" si="5">PRODUCT(C15,C10)</f>
        <v>20325.203252032523</v>
      </c>
      <c r="D16" s="25">
        <f t="shared" si="5"/>
        <v>8130.0813008130081</v>
      </c>
      <c r="E16" s="25">
        <f t="shared" ref="E16" si="6">PRODUCT(E15,E10)</f>
        <v>2926.8292682926831</v>
      </c>
      <c r="F16" s="25">
        <f t="shared" si="5"/>
        <v>5853.6585365853662</v>
      </c>
      <c r="G16" s="47">
        <f t="shared" ref="G16" si="7">PRODUCT(G15,G10)</f>
        <v>16463.414634146342</v>
      </c>
      <c r="H16" s="56">
        <f t="shared" si="5"/>
        <v>6097.5609756097565</v>
      </c>
      <c r="I16" s="56">
        <f t="shared" ref="I16:J16" si="8">PRODUCT(I15,I10)</f>
        <v>8130.0813008130081</v>
      </c>
      <c r="J16" s="56">
        <f t="shared" si="8"/>
        <v>3252.0325203252032</v>
      </c>
    </row>
    <row r="17" spans="1:10" ht="30" customHeight="1">
      <c r="A17" s="24"/>
      <c r="B17" s="26" t="s">
        <v>34</v>
      </c>
      <c r="C17" s="25">
        <f>SUM(C12,C16)</f>
        <v>270325.20325203252</v>
      </c>
      <c r="D17" s="25">
        <f t="shared" ref="D17:H17" si="9">SUM(D12,D16)</f>
        <v>108130.08130081301</v>
      </c>
      <c r="E17" s="25">
        <f t="shared" ref="E17" si="10">SUM(E12,E16)</f>
        <v>38926.829268292684</v>
      </c>
      <c r="F17" s="25">
        <f t="shared" si="9"/>
        <v>77853.658536585368</v>
      </c>
      <c r="G17" s="47">
        <f t="shared" ref="G17" si="11">SUM(G12,G16)</f>
        <v>218963.41463414635</v>
      </c>
      <c r="H17" s="56">
        <f t="shared" si="9"/>
        <v>81097.560975609755</v>
      </c>
      <c r="I17" s="56">
        <f t="shared" ref="I17:J17" si="12">SUM(I12,I16)</f>
        <v>108130.08130081301</v>
      </c>
      <c r="J17" s="56">
        <f t="shared" si="12"/>
        <v>43252.0325203252</v>
      </c>
    </row>
    <row r="18" spans="1:10" s="23" customFormat="1">
      <c r="A18" s="22"/>
      <c r="B18" s="27"/>
      <c r="C18" s="27"/>
      <c r="D18" s="27"/>
      <c r="E18" s="27"/>
      <c r="F18" s="22"/>
      <c r="G18" s="46"/>
      <c r="H18" s="46"/>
      <c r="I18" s="46"/>
      <c r="J18" s="46"/>
    </row>
    <row r="19" spans="1:10" ht="25.5">
      <c r="A19" s="24"/>
      <c r="B19" s="15" t="s">
        <v>35</v>
      </c>
      <c r="C19" s="28">
        <f>PRODUCT(C15,1.23)</f>
        <v>25000.000000000004</v>
      </c>
      <c r="D19" s="28">
        <f>PRODUCT(D15,1.23)</f>
        <v>10000</v>
      </c>
      <c r="E19" s="28">
        <f>PRODUCT(E15,1.23)</f>
        <v>600</v>
      </c>
      <c r="F19" s="29">
        <f t="shared" ref="F19:H19" si="13">F15*1.23</f>
        <v>600</v>
      </c>
      <c r="G19" s="48">
        <f t="shared" ref="G19" si="14">G15*1.23</f>
        <v>20250</v>
      </c>
      <c r="H19" s="48">
        <f t="shared" si="13"/>
        <v>500</v>
      </c>
      <c r="I19" s="48">
        <f t="shared" ref="I19:J19" si="15">I15*1.23</f>
        <v>10000</v>
      </c>
      <c r="J19" s="48">
        <f t="shared" si="15"/>
        <v>2000</v>
      </c>
    </row>
    <row r="20" spans="1:10" ht="25.5">
      <c r="A20" s="24"/>
      <c r="B20" s="26" t="s">
        <v>36</v>
      </c>
      <c r="C20" s="28">
        <f t="shared" ref="C20:H20" si="16">C19*C10</f>
        <v>25000.000000000004</v>
      </c>
      <c r="D20" s="28">
        <f t="shared" ref="D20:E20" si="17">D19*D10</f>
        <v>10000</v>
      </c>
      <c r="E20" s="28">
        <f t="shared" si="17"/>
        <v>3600</v>
      </c>
      <c r="F20" s="29">
        <f t="shared" si="16"/>
        <v>7200</v>
      </c>
      <c r="G20" s="48">
        <f t="shared" ref="G20" si="18">G19*G10</f>
        <v>20250</v>
      </c>
      <c r="H20" s="48">
        <f t="shared" si="16"/>
        <v>7500</v>
      </c>
      <c r="I20" s="48">
        <f t="shared" ref="I20:J20" si="19">I19*I10</f>
        <v>10000</v>
      </c>
      <c r="J20" s="48">
        <f t="shared" si="19"/>
        <v>4000</v>
      </c>
    </row>
    <row r="21" spans="1:10" ht="25.5">
      <c r="A21" s="24"/>
      <c r="B21" s="26" t="s">
        <v>37</v>
      </c>
      <c r="C21" s="28">
        <f t="shared" ref="C21:H21" si="20">C20+C12</f>
        <v>275000</v>
      </c>
      <c r="D21" s="28">
        <f t="shared" ref="D21:E21" si="21">D20+D12</f>
        <v>110000</v>
      </c>
      <c r="E21" s="28">
        <f t="shared" si="21"/>
        <v>39600</v>
      </c>
      <c r="F21" s="29">
        <f t="shared" si="20"/>
        <v>79200</v>
      </c>
      <c r="G21" s="48">
        <f t="shared" ref="G21" si="22">G20+G12</f>
        <v>222750</v>
      </c>
      <c r="H21" s="48">
        <f t="shared" si="20"/>
        <v>82500</v>
      </c>
      <c r="I21" s="48">
        <f t="shared" ref="I21:J21" si="23">I20+I12</f>
        <v>110000</v>
      </c>
      <c r="J21" s="48">
        <f t="shared" si="23"/>
        <v>44000</v>
      </c>
    </row>
    <row r="22" spans="1:10">
      <c r="A22" s="24"/>
      <c r="B22" s="24"/>
      <c r="C22" s="24"/>
      <c r="D22" s="24"/>
      <c r="E22" s="24"/>
      <c r="F22" s="24"/>
      <c r="G22" s="24"/>
      <c r="H22" s="46"/>
    </row>
    <row r="23" spans="1:10" ht="25.5">
      <c r="A23" s="24"/>
      <c r="B23" s="30" t="s">
        <v>38</v>
      </c>
      <c r="C23" s="31">
        <f>SUM(C11:J11)</f>
        <v>711788.61788617878</v>
      </c>
      <c r="D23" s="32"/>
      <c r="E23" s="32"/>
      <c r="F23" s="24"/>
      <c r="G23" s="30" t="s">
        <v>39</v>
      </c>
      <c r="H23" s="48">
        <f>SUM(C12:J12)</f>
        <v>875500</v>
      </c>
    </row>
    <row r="24" spans="1:10" ht="34.5" customHeight="1">
      <c r="A24" s="24"/>
      <c r="B24" s="30" t="s">
        <v>40</v>
      </c>
      <c r="C24" s="31">
        <f>SUM(C16:J16)</f>
        <v>71178.861788617884</v>
      </c>
      <c r="D24" s="32"/>
      <c r="E24" s="32"/>
      <c r="F24" s="24"/>
      <c r="G24" s="30" t="s">
        <v>41</v>
      </c>
      <c r="H24" s="48">
        <f>SUM(C20:J20)</f>
        <v>87550</v>
      </c>
    </row>
    <row r="25" spans="1:10" ht="38.25" customHeight="1">
      <c r="A25" s="24"/>
      <c r="B25" s="30" t="s">
        <v>42</v>
      </c>
      <c r="C25" s="31">
        <f>SUM(C23,C24)</f>
        <v>782967.47967479669</v>
      </c>
      <c r="D25" s="32"/>
      <c r="E25" s="32"/>
      <c r="F25" s="24"/>
      <c r="G25" s="30" t="s">
        <v>43</v>
      </c>
      <c r="H25" s="48">
        <f>SUM(H23,H24)</f>
        <v>963050</v>
      </c>
    </row>
    <row r="26" spans="1:10">
      <c r="A26" s="24"/>
      <c r="B26" s="24"/>
      <c r="C26" s="24"/>
      <c r="D26" s="24"/>
      <c r="E26" s="24"/>
      <c r="F26" s="24"/>
      <c r="G26" s="24"/>
      <c r="H26" s="46"/>
    </row>
    <row r="28" spans="1:10" ht="15">
      <c r="G28" s="33" t="s">
        <v>44</v>
      </c>
      <c r="H28" s="49"/>
    </row>
    <row r="29" spans="1:10" ht="15">
      <c r="G29" s="33" t="s">
        <v>45</v>
      </c>
      <c r="H29" s="49"/>
    </row>
    <row r="33" spans="2:3">
      <c r="B33" s="5" t="s">
        <v>46</v>
      </c>
      <c r="C33" s="36">
        <f>C21+D21+H21+I21+J21</f>
        <v>621500</v>
      </c>
    </row>
    <row r="34" spans="2:3">
      <c r="B34" s="5" t="s">
        <v>47</v>
      </c>
      <c r="C34" s="36">
        <f>E21</f>
        <v>39600</v>
      </c>
    </row>
    <row r="35" spans="2:3">
      <c r="B35" s="5" t="s">
        <v>48</v>
      </c>
      <c r="C35" s="36">
        <f>H21</f>
        <v>82500</v>
      </c>
    </row>
  </sheetData>
  <customSheetViews>
    <customSheetView guid="{FC81CE54-8ECB-4D4A-BC39-8060C5D97738}" scale="80" fitToPage="1">
      <selection activeCell="B1" sqref="B1:L45"/>
      <pageMargins left="0" right="0" top="0" bottom="0" header="0" footer="0"/>
      <pageSetup paperSize="9" scale="81" orientation="landscape" horizontalDpi="4294967295" r:id="rId1"/>
    </customSheetView>
  </customSheetViews>
  <mergeCells count="1">
    <mergeCell ref="B2:F2"/>
  </mergeCells>
  <pageMargins left="0.15748031496062992" right="0.15748031496062992" top="0.74803149606299213" bottom="0.74803149606299213" header="0.31496062992125984" footer="0.31496062992125984"/>
  <pageSetup paperSize="9" scale="65" orientation="landscape" horizontalDpi="4294967295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A4FF5-E0C9-45A3-ADDE-D274D312439E}">
  <dimension ref="A1:AA75"/>
  <sheetViews>
    <sheetView tabSelected="1" workbookViewId="0">
      <selection activeCell="F22" sqref="F22"/>
    </sheetView>
  </sheetViews>
  <sheetFormatPr defaultRowHeight="14.25"/>
  <cols>
    <col min="2" max="2" width="20.25" customWidth="1"/>
    <col min="3" max="3" width="13.5" bestFit="1" customWidth="1"/>
    <col min="4" max="4" width="16.25" bestFit="1" customWidth="1"/>
    <col min="5" max="5" width="25.375" bestFit="1" customWidth="1"/>
    <col min="6" max="6" width="13.375" customWidth="1"/>
    <col min="7" max="7" width="9.625" bestFit="1" customWidth="1"/>
    <col min="8" max="8" width="10.625" bestFit="1" customWidth="1"/>
    <col min="9" max="9" width="13.5" bestFit="1" customWidth="1"/>
    <col min="10" max="10" width="11" customWidth="1"/>
    <col min="11" max="11" width="16.75" customWidth="1"/>
    <col min="12" max="12" width="28.5" bestFit="1" customWidth="1"/>
    <col min="13" max="13" width="11.875" bestFit="1" customWidth="1"/>
    <col min="14" max="14" width="10.625" bestFit="1" customWidth="1"/>
    <col min="15" max="15" width="13.5" bestFit="1" customWidth="1"/>
    <col min="17" max="17" width="11.625" bestFit="1" customWidth="1"/>
    <col min="18" max="18" width="10.5" bestFit="1" customWidth="1"/>
    <col min="19" max="19" width="28.5" bestFit="1" customWidth="1"/>
    <col min="20" max="20" width="11.875" bestFit="1" customWidth="1"/>
    <col min="21" max="21" width="13.625" customWidth="1"/>
    <col min="24" max="24" width="11.25" customWidth="1"/>
    <col min="25" max="25" width="10.5" bestFit="1" customWidth="1"/>
    <col min="26" max="26" width="28.5" bestFit="1" customWidth="1"/>
    <col min="27" max="27" width="11.875" bestFit="1" customWidth="1"/>
  </cols>
  <sheetData>
    <row r="1" spans="1:27" ht="45.75" customHeight="1" thickBot="1">
      <c r="A1" s="149" t="s">
        <v>49</v>
      </c>
      <c r="B1" s="149"/>
      <c r="C1" s="149"/>
      <c r="D1" s="149"/>
      <c r="E1" s="150"/>
      <c r="F1" s="149"/>
      <c r="G1" s="135"/>
      <c r="H1" s="149" t="s">
        <v>50</v>
      </c>
      <c r="I1" s="149"/>
      <c r="J1" s="149"/>
      <c r="K1" s="149"/>
      <c r="L1" s="150"/>
      <c r="M1" s="149"/>
      <c r="N1" s="135"/>
      <c r="O1" s="149" t="s">
        <v>51</v>
      </c>
      <c r="P1" s="149"/>
      <c r="Q1" s="149"/>
      <c r="R1" s="149"/>
      <c r="S1" s="150"/>
      <c r="T1" s="149"/>
      <c r="U1" s="135"/>
      <c r="V1" s="149" t="s">
        <v>52</v>
      </c>
      <c r="W1" s="149"/>
      <c r="X1" s="149"/>
      <c r="Y1" s="149"/>
      <c r="Z1" s="150"/>
      <c r="AA1" s="149"/>
    </row>
    <row r="2" spans="1:27" s="5" customFormat="1" ht="130.5" customHeight="1" thickBot="1">
      <c r="A2" s="151"/>
      <c r="B2" s="152"/>
      <c r="C2" s="153" t="s">
        <v>1</v>
      </c>
      <c r="D2" s="154"/>
      <c r="E2" s="139">
        <v>0</v>
      </c>
      <c r="F2" s="137"/>
      <c r="G2" s="136"/>
      <c r="H2" s="151"/>
      <c r="I2" s="152"/>
      <c r="J2" s="153" t="s">
        <v>1</v>
      </c>
      <c r="K2" s="154"/>
      <c r="L2" s="139">
        <v>0</v>
      </c>
      <c r="M2" s="137"/>
      <c r="N2" s="136"/>
      <c r="O2" s="151"/>
      <c r="P2" s="152"/>
      <c r="Q2" s="153" t="s">
        <v>1</v>
      </c>
      <c r="R2" s="154"/>
      <c r="S2" s="139">
        <v>0</v>
      </c>
      <c r="T2" s="137"/>
      <c r="U2" s="136"/>
      <c r="V2" s="151"/>
      <c r="W2" s="152"/>
      <c r="X2" s="153" t="s">
        <v>1</v>
      </c>
      <c r="Y2" s="154"/>
      <c r="Z2" s="139">
        <v>0</v>
      </c>
      <c r="AA2" s="137"/>
    </row>
    <row r="3" spans="1:27" s="5" customFormat="1" ht="15">
      <c r="A3" s="85"/>
      <c r="B3" s="65" t="s">
        <v>2</v>
      </c>
      <c r="C3" s="66" t="s">
        <v>3</v>
      </c>
      <c r="D3" s="65" t="s">
        <v>4</v>
      </c>
      <c r="E3" s="138" t="s">
        <v>5</v>
      </c>
      <c r="F3" s="86"/>
      <c r="G3" s="136"/>
      <c r="H3" s="85"/>
      <c r="I3" s="65" t="s">
        <v>2</v>
      </c>
      <c r="J3" s="66" t="s">
        <v>3</v>
      </c>
      <c r="K3" s="65" t="s">
        <v>4</v>
      </c>
      <c r="L3" s="138" t="s">
        <v>5</v>
      </c>
      <c r="M3" s="86"/>
      <c r="N3" s="136"/>
      <c r="O3" s="85"/>
      <c r="P3" s="65" t="s">
        <v>2</v>
      </c>
      <c r="Q3" s="66" t="s">
        <v>3</v>
      </c>
      <c r="R3" s="65" t="s">
        <v>4</v>
      </c>
      <c r="S3" s="140"/>
      <c r="T3" s="86"/>
      <c r="U3" s="136"/>
      <c r="V3" s="85"/>
      <c r="W3" s="65" t="s">
        <v>2</v>
      </c>
      <c r="X3" s="66" t="s">
        <v>3</v>
      </c>
      <c r="Y3" s="65" t="s">
        <v>4</v>
      </c>
      <c r="Z3" s="140"/>
      <c r="AA3" s="86"/>
    </row>
    <row r="4" spans="1:27" s="5" customFormat="1" ht="98.25" customHeight="1">
      <c r="A4" s="85"/>
      <c r="B4" s="67">
        <v>1</v>
      </c>
      <c r="C4" s="67" t="s">
        <v>9</v>
      </c>
      <c r="D4" s="113" t="s">
        <v>53</v>
      </c>
      <c r="E4" s="114" t="s">
        <v>54</v>
      </c>
      <c r="F4" s="87"/>
      <c r="G4" s="136"/>
      <c r="H4" s="85"/>
      <c r="I4" s="67">
        <v>1</v>
      </c>
      <c r="J4" s="67" t="s">
        <v>9</v>
      </c>
      <c r="K4" s="115" t="s">
        <v>55</v>
      </c>
      <c r="L4" s="123" t="s">
        <v>56</v>
      </c>
      <c r="M4" s="87"/>
      <c r="N4" s="136"/>
      <c r="O4" s="85"/>
      <c r="P4" s="67">
        <v>1</v>
      </c>
      <c r="Q4" s="67" t="s">
        <v>9</v>
      </c>
      <c r="R4" s="123" t="s">
        <v>57</v>
      </c>
      <c r="S4" s="106"/>
      <c r="T4" s="87"/>
      <c r="U4" s="136"/>
      <c r="V4" s="85"/>
      <c r="W4" s="67">
        <v>1</v>
      </c>
      <c r="X4" s="67" t="s">
        <v>9</v>
      </c>
      <c r="Y4" s="127" t="s">
        <v>58</v>
      </c>
      <c r="Z4" s="123" t="s">
        <v>59</v>
      </c>
      <c r="AA4" s="10" t="s">
        <v>60</v>
      </c>
    </row>
    <row r="5" spans="1:27" s="5" customFormat="1" ht="25.5">
      <c r="A5" s="85"/>
      <c r="B5" s="68">
        <v>2</v>
      </c>
      <c r="C5" s="68" t="s">
        <v>18</v>
      </c>
      <c r="D5" s="68" t="s">
        <v>19</v>
      </c>
      <c r="E5" s="68" t="s">
        <v>23</v>
      </c>
      <c r="F5" s="88"/>
      <c r="G5" s="136"/>
      <c r="H5" s="85"/>
      <c r="I5" s="68">
        <v>2</v>
      </c>
      <c r="J5" s="68" t="s">
        <v>18</v>
      </c>
      <c r="K5" s="68" t="s">
        <v>19</v>
      </c>
      <c r="L5" s="62" t="s">
        <v>23</v>
      </c>
      <c r="M5" s="88"/>
      <c r="N5" s="136"/>
      <c r="O5" s="85"/>
      <c r="P5" s="68">
        <v>2</v>
      </c>
      <c r="Q5" s="68" t="s">
        <v>18</v>
      </c>
      <c r="R5" s="62" t="s">
        <v>24</v>
      </c>
      <c r="S5" s="107"/>
      <c r="T5" s="88"/>
      <c r="U5" s="136"/>
      <c r="V5" s="85"/>
      <c r="W5" s="68">
        <v>2</v>
      </c>
      <c r="X5" s="68" t="s">
        <v>18</v>
      </c>
      <c r="Y5" s="42" t="s">
        <v>21</v>
      </c>
      <c r="Z5" s="11" t="s">
        <v>22</v>
      </c>
      <c r="AA5" s="11" t="s">
        <v>22</v>
      </c>
    </row>
    <row r="6" spans="1:27" s="5" customFormat="1" ht="15">
      <c r="A6" s="85"/>
      <c r="B6" s="72">
        <v>3</v>
      </c>
      <c r="C6" s="73" t="s">
        <v>25</v>
      </c>
      <c r="D6" s="74">
        <v>2</v>
      </c>
      <c r="E6" s="54">
        <v>1</v>
      </c>
      <c r="F6" s="89"/>
      <c r="G6" s="136"/>
      <c r="H6" s="85"/>
      <c r="I6" s="72">
        <v>3</v>
      </c>
      <c r="J6" s="73" t="s">
        <v>25</v>
      </c>
      <c r="K6" s="74">
        <v>1</v>
      </c>
      <c r="L6" s="54">
        <v>2</v>
      </c>
      <c r="M6" s="89"/>
      <c r="N6" s="136"/>
      <c r="O6" s="85"/>
      <c r="P6" s="72">
        <v>3</v>
      </c>
      <c r="Q6" s="73" t="s">
        <v>25</v>
      </c>
      <c r="R6" s="124">
        <v>2</v>
      </c>
      <c r="S6" s="108"/>
      <c r="T6" s="89"/>
      <c r="U6" s="136"/>
      <c r="V6" s="85"/>
      <c r="W6" s="72">
        <v>3</v>
      </c>
      <c r="X6" s="73" t="s">
        <v>25</v>
      </c>
      <c r="Y6" s="1">
        <v>1</v>
      </c>
      <c r="Z6" s="1">
        <v>1</v>
      </c>
      <c r="AA6" s="130">
        <v>1</v>
      </c>
    </row>
    <row r="7" spans="1:27" s="5" customFormat="1" ht="25.5">
      <c r="A7" s="85"/>
      <c r="B7" s="65">
        <v>4</v>
      </c>
      <c r="C7" s="69" t="s">
        <v>26</v>
      </c>
      <c r="D7" s="116">
        <v>400</v>
      </c>
      <c r="E7" s="117">
        <v>150</v>
      </c>
      <c r="F7" s="90"/>
      <c r="G7" s="136"/>
      <c r="H7" s="85"/>
      <c r="I7" s="65">
        <v>4</v>
      </c>
      <c r="J7" s="69" t="s">
        <v>26</v>
      </c>
      <c r="K7" s="116">
        <v>200</v>
      </c>
      <c r="L7" s="117">
        <v>200</v>
      </c>
      <c r="M7" s="90"/>
      <c r="N7" s="136"/>
      <c r="O7" s="85"/>
      <c r="P7" s="65">
        <v>4</v>
      </c>
      <c r="Q7" s="69" t="s">
        <v>26</v>
      </c>
      <c r="R7" s="117">
        <v>30</v>
      </c>
      <c r="S7" s="51"/>
      <c r="T7" s="90"/>
      <c r="U7" s="136"/>
      <c r="V7" s="85"/>
      <c r="W7" s="65">
        <v>4</v>
      </c>
      <c r="X7" s="69" t="s">
        <v>26</v>
      </c>
      <c r="Y7" s="40">
        <v>100</v>
      </c>
      <c r="Z7" s="128">
        <v>15</v>
      </c>
      <c r="AA7" s="131">
        <v>30</v>
      </c>
    </row>
    <row r="8" spans="1:27" s="5" customFormat="1" ht="38.25">
      <c r="A8" s="85"/>
      <c r="B8" s="70"/>
      <c r="C8" s="71" t="s">
        <v>27</v>
      </c>
      <c r="D8" s="118">
        <f>D9/1.23</f>
        <v>203252.03252032521</v>
      </c>
      <c r="E8" s="119">
        <f>E9/1.23</f>
        <v>164634.14634146341</v>
      </c>
      <c r="F8" s="91"/>
      <c r="G8" s="136"/>
      <c r="H8" s="85"/>
      <c r="I8" s="70"/>
      <c r="J8" s="71" t="s">
        <v>27</v>
      </c>
      <c r="K8" s="118">
        <f>K9/1.23</f>
        <v>81300.813008130077</v>
      </c>
      <c r="L8" s="119">
        <f>L9/1.23</f>
        <v>81300.813008130077</v>
      </c>
      <c r="M8" s="91"/>
      <c r="N8" s="136"/>
      <c r="O8" s="85"/>
      <c r="P8" s="70"/>
      <c r="Q8" s="71" t="s">
        <v>27</v>
      </c>
      <c r="R8" s="119">
        <f>R9/1.23</f>
        <v>16260.162601626016</v>
      </c>
      <c r="S8" s="52"/>
      <c r="T8" s="91"/>
      <c r="U8" s="136"/>
      <c r="V8" s="85"/>
      <c r="W8" s="70"/>
      <c r="X8" s="71" t="s">
        <v>27</v>
      </c>
      <c r="Y8" s="41">
        <f>Y9/1.23</f>
        <v>4878.0487804878048</v>
      </c>
      <c r="Z8" s="129">
        <f>Z9/1.23</f>
        <v>4878.0487804878048</v>
      </c>
      <c r="AA8" s="132">
        <f>AA9/1.23</f>
        <v>4065.040650406504</v>
      </c>
    </row>
    <row r="9" spans="1:27" s="5" customFormat="1" ht="38.25">
      <c r="A9" s="85"/>
      <c r="B9" s="70"/>
      <c r="C9" s="71" t="s">
        <v>28</v>
      </c>
      <c r="D9" s="118">
        <v>250000</v>
      </c>
      <c r="E9" s="120">
        <v>202500</v>
      </c>
      <c r="F9" s="92"/>
      <c r="G9" s="136"/>
      <c r="H9" s="85"/>
      <c r="I9" s="70"/>
      <c r="J9" s="71" t="s">
        <v>28</v>
      </c>
      <c r="K9" s="118">
        <v>100000</v>
      </c>
      <c r="L9" s="120">
        <v>100000</v>
      </c>
      <c r="M9" s="92"/>
      <c r="N9" s="136"/>
      <c r="O9" s="85"/>
      <c r="P9" s="70"/>
      <c r="Q9" s="71" t="s">
        <v>28</v>
      </c>
      <c r="R9" s="125">
        <v>20000</v>
      </c>
      <c r="S9" s="53"/>
      <c r="T9" s="92"/>
      <c r="U9" s="136"/>
      <c r="V9" s="85"/>
      <c r="W9" s="70"/>
      <c r="X9" s="71" t="s">
        <v>28</v>
      </c>
      <c r="Y9" s="41">
        <v>6000</v>
      </c>
      <c r="Z9" s="129">
        <v>6000</v>
      </c>
      <c r="AA9" s="133">
        <v>5000</v>
      </c>
    </row>
    <row r="10" spans="1:27" s="5" customFormat="1" ht="25.5">
      <c r="A10" s="85"/>
      <c r="B10" s="72">
        <v>5</v>
      </c>
      <c r="C10" s="73" t="s">
        <v>29</v>
      </c>
      <c r="D10" s="74">
        <v>1</v>
      </c>
      <c r="E10" s="54">
        <v>1</v>
      </c>
      <c r="F10" s="93"/>
      <c r="G10" s="136"/>
      <c r="H10" s="85"/>
      <c r="I10" s="72">
        <v>5</v>
      </c>
      <c r="J10" s="73" t="s">
        <v>29</v>
      </c>
      <c r="K10" s="74">
        <v>1</v>
      </c>
      <c r="L10" s="54">
        <v>1</v>
      </c>
      <c r="M10" s="93"/>
      <c r="N10" s="136"/>
      <c r="O10" s="85"/>
      <c r="P10" s="72">
        <v>5</v>
      </c>
      <c r="Q10" s="73" t="s">
        <v>29</v>
      </c>
      <c r="R10" s="126">
        <v>2</v>
      </c>
      <c r="S10" s="108"/>
      <c r="T10" s="93"/>
      <c r="U10" s="136"/>
      <c r="V10" s="85"/>
      <c r="W10" s="72">
        <v>5</v>
      </c>
      <c r="X10" s="73" t="s">
        <v>29</v>
      </c>
      <c r="Y10" s="19">
        <v>6</v>
      </c>
      <c r="Z10" s="19">
        <v>12</v>
      </c>
      <c r="AA10" s="134">
        <v>15</v>
      </c>
    </row>
    <row r="11" spans="1:27" s="5" customFormat="1" ht="25.5">
      <c r="A11" s="85"/>
      <c r="B11" s="70"/>
      <c r="C11" s="71" t="s">
        <v>30</v>
      </c>
      <c r="D11" s="118">
        <f t="shared" ref="D11:E11" si="0">PRODUCT(D8,D10)</f>
        <v>203252.03252032521</v>
      </c>
      <c r="E11" s="119">
        <f t="shared" si="0"/>
        <v>164634.14634146341</v>
      </c>
      <c r="F11" s="91"/>
      <c r="G11" s="136"/>
      <c r="H11" s="85"/>
      <c r="I11" s="70"/>
      <c r="J11" s="71" t="s">
        <v>30</v>
      </c>
      <c r="K11" s="118">
        <f t="shared" ref="K11:L11" si="1">PRODUCT(K8,K10)</f>
        <v>81300.813008130077</v>
      </c>
      <c r="L11" s="119">
        <f t="shared" si="1"/>
        <v>81300.813008130077</v>
      </c>
      <c r="M11" s="91"/>
      <c r="N11" s="136"/>
      <c r="O11" s="85"/>
      <c r="P11" s="70"/>
      <c r="Q11" s="71" t="s">
        <v>30</v>
      </c>
      <c r="R11" s="119">
        <f t="shared" ref="R11" si="2">PRODUCT(R8,R10)</f>
        <v>32520.325203252032</v>
      </c>
      <c r="S11" s="52"/>
      <c r="T11" s="91"/>
      <c r="U11" s="136"/>
      <c r="V11" s="85"/>
      <c r="W11" s="70"/>
      <c r="X11" s="71" t="s">
        <v>30</v>
      </c>
      <c r="Y11" s="129">
        <f t="shared" ref="Y11:AA11" si="3">PRODUCT(Y8,Y10)</f>
        <v>29268.292682926829</v>
      </c>
      <c r="Z11" s="129">
        <f t="shared" si="3"/>
        <v>58536.585365853658</v>
      </c>
      <c r="AA11" s="132">
        <f t="shared" si="3"/>
        <v>60975.609756097561</v>
      </c>
    </row>
    <row r="12" spans="1:27" s="5" customFormat="1" ht="39.75" customHeight="1">
      <c r="A12" s="85"/>
      <c r="B12" s="70"/>
      <c r="C12" s="71" t="s">
        <v>31</v>
      </c>
      <c r="D12" s="118">
        <f>PRODUCT(D9,D10)</f>
        <v>250000</v>
      </c>
      <c r="E12" s="119">
        <f>PRODUCT(E9,E10)</f>
        <v>202500</v>
      </c>
      <c r="F12" s="91"/>
      <c r="G12" s="136"/>
      <c r="H12" s="85"/>
      <c r="I12" s="70"/>
      <c r="J12" s="71" t="s">
        <v>31</v>
      </c>
      <c r="K12" s="118">
        <f>PRODUCT(K9,K10)</f>
        <v>100000</v>
      </c>
      <c r="L12" s="119">
        <f>PRODUCT(L9,L10)</f>
        <v>100000</v>
      </c>
      <c r="M12" s="91"/>
      <c r="N12" s="136"/>
      <c r="O12" s="85"/>
      <c r="P12" s="70"/>
      <c r="Q12" s="71" t="s">
        <v>31</v>
      </c>
      <c r="R12" s="119">
        <f>PRODUCT(R9,R10)</f>
        <v>40000</v>
      </c>
      <c r="S12" s="52"/>
      <c r="T12" s="91"/>
      <c r="U12" s="136"/>
      <c r="V12" s="85"/>
      <c r="W12" s="70"/>
      <c r="X12" s="71" t="s">
        <v>31</v>
      </c>
      <c r="Y12" s="129">
        <f>PRODUCT(Y9,Y10)</f>
        <v>36000</v>
      </c>
      <c r="Z12" s="129">
        <f>PRODUCT(Z10,Z9)</f>
        <v>72000</v>
      </c>
      <c r="AA12" s="132">
        <f>PRODUCT(AA9,AA10)</f>
        <v>75000</v>
      </c>
    </row>
    <row r="13" spans="1:27" s="23" customFormat="1" ht="15">
      <c r="A13" s="94"/>
      <c r="B13" s="75"/>
      <c r="C13" s="76"/>
      <c r="D13" s="70"/>
      <c r="E13" s="79"/>
      <c r="F13" s="95"/>
      <c r="G13" s="136"/>
      <c r="H13" s="94"/>
      <c r="I13" s="75"/>
      <c r="J13" s="76"/>
      <c r="K13" s="75"/>
      <c r="L13" s="77"/>
      <c r="M13" s="95"/>
      <c r="N13" s="136"/>
      <c r="O13" s="94"/>
      <c r="P13" s="75"/>
      <c r="Q13" s="76"/>
      <c r="R13" s="75"/>
      <c r="S13" s="77"/>
      <c r="T13" s="95"/>
      <c r="U13" s="136"/>
      <c r="V13" s="94"/>
      <c r="W13" s="75"/>
      <c r="X13" s="76"/>
      <c r="Y13" s="75"/>
      <c r="Z13" s="77"/>
      <c r="AA13" s="95"/>
    </row>
    <row r="14" spans="1:27" s="5" customFormat="1" ht="57" customHeight="1">
      <c r="A14" s="85"/>
      <c r="B14" s="79"/>
      <c r="C14" s="71" t="s">
        <v>32</v>
      </c>
      <c r="D14" s="121">
        <f>D8*E2</f>
        <v>0</v>
      </c>
      <c r="E14" s="121">
        <f>E8*E2</f>
        <v>0</v>
      </c>
      <c r="F14" s="96"/>
      <c r="G14" s="136"/>
      <c r="H14" s="85"/>
      <c r="I14" s="79"/>
      <c r="J14" s="71" t="s">
        <v>32</v>
      </c>
      <c r="K14" s="121">
        <f>K8*L2</f>
        <v>0</v>
      </c>
      <c r="L14" s="121">
        <f>L8*L2</f>
        <v>0</v>
      </c>
      <c r="M14" s="96"/>
      <c r="N14" s="136"/>
      <c r="O14" s="85"/>
      <c r="P14" s="79"/>
      <c r="Q14" s="71" t="s">
        <v>32</v>
      </c>
      <c r="R14" s="121">
        <f>R8*S2</f>
        <v>0</v>
      </c>
      <c r="S14" s="56"/>
      <c r="T14" s="96"/>
      <c r="U14" s="136"/>
      <c r="V14" s="85"/>
      <c r="W14" s="79"/>
      <c r="X14" s="71" t="s">
        <v>32</v>
      </c>
      <c r="Y14" s="121">
        <f>Y8*Z2</f>
        <v>0</v>
      </c>
      <c r="Z14" s="121">
        <f>Z8*Z2</f>
        <v>0</v>
      </c>
      <c r="AA14" s="121">
        <f>AA8*Z2</f>
        <v>0</v>
      </c>
    </row>
    <row r="15" spans="1:27" s="5" customFormat="1" ht="53.25" customHeight="1">
      <c r="A15" s="85"/>
      <c r="B15" s="79"/>
      <c r="C15" s="80" t="s">
        <v>33</v>
      </c>
      <c r="D15" s="121">
        <f>PRODUCT(D14,D10)</f>
        <v>0</v>
      </c>
      <c r="E15" s="121">
        <f>PRODUCT(E14,E10)</f>
        <v>0</v>
      </c>
      <c r="F15" s="96"/>
      <c r="G15" s="136"/>
      <c r="H15" s="85"/>
      <c r="I15" s="79"/>
      <c r="J15" s="80" t="s">
        <v>33</v>
      </c>
      <c r="K15" s="121">
        <f>PRODUCT(K14,K10)</f>
        <v>0</v>
      </c>
      <c r="L15" s="121">
        <f>PRODUCT(L14,L10)</f>
        <v>0</v>
      </c>
      <c r="M15" s="96"/>
      <c r="N15" s="136"/>
      <c r="O15" s="85"/>
      <c r="P15" s="79"/>
      <c r="Q15" s="80" t="s">
        <v>33</v>
      </c>
      <c r="R15" s="121">
        <f>PRODUCT(R14,R10)</f>
        <v>0</v>
      </c>
      <c r="S15" s="56"/>
      <c r="T15" s="96"/>
      <c r="U15" s="136"/>
      <c r="V15" s="85"/>
      <c r="W15" s="79"/>
      <c r="X15" s="80" t="s">
        <v>33</v>
      </c>
      <c r="Y15" s="121">
        <f>PRODUCT(Y14,Y10)</f>
        <v>0</v>
      </c>
      <c r="Z15" s="121">
        <f t="shared" ref="Z15:AA15" si="4">PRODUCT(Z14,Z10)</f>
        <v>0</v>
      </c>
      <c r="AA15" s="121">
        <f t="shared" si="4"/>
        <v>0</v>
      </c>
    </row>
    <row r="16" spans="1:27" s="5" customFormat="1" ht="68.25" customHeight="1">
      <c r="A16" s="85"/>
      <c r="B16" s="79"/>
      <c r="C16" s="80" t="s">
        <v>34</v>
      </c>
      <c r="D16" s="121">
        <f>SUM(D12,D15)</f>
        <v>250000</v>
      </c>
      <c r="E16" s="121">
        <f>SUM(E12,E15)</f>
        <v>202500</v>
      </c>
      <c r="F16" s="96"/>
      <c r="G16" s="136"/>
      <c r="H16" s="85"/>
      <c r="I16" s="79"/>
      <c r="J16" s="80" t="s">
        <v>34</v>
      </c>
      <c r="K16" s="121">
        <f>SUM(K12,K15)</f>
        <v>100000</v>
      </c>
      <c r="L16" s="121">
        <f>SUM(L12,L15)</f>
        <v>100000</v>
      </c>
      <c r="M16" s="96"/>
      <c r="N16" s="136"/>
      <c r="O16" s="85"/>
      <c r="P16" s="79"/>
      <c r="Q16" s="80" t="s">
        <v>34</v>
      </c>
      <c r="R16" s="121">
        <f>SUM(R12,R15)</f>
        <v>40000</v>
      </c>
      <c r="S16" s="56"/>
      <c r="T16" s="96"/>
      <c r="U16" s="136"/>
      <c r="V16" s="85"/>
      <c r="W16" s="79"/>
      <c r="X16" s="80" t="s">
        <v>34</v>
      </c>
      <c r="Y16" s="121">
        <f>SUM(Y12,Y15)</f>
        <v>36000</v>
      </c>
      <c r="Z16" s="121">
        <f t="shared" ref="Z16:AA16" si="5">SUM(Z12,Z15)</f>
        <v>72000</v>
      </c>
      <c r="AA16" s="121">
        <f t="shared" si="5"/>
        <v>75000</v>
      </c>
    </row>
    <row r="17" spans="1:27" s="23" customFormat="1" ht="28.5" customHeight="1">
      <c r="A17" s="94"/>
      <c r="B17" s="78"/>
      <c r="C17" s="81"/>
      <c r="D17" s="122"/>
      <c r="E17" s="122"/>
      <c r="F17" s="95"/>
      <c r="G17" s="136"/>
      <c r="H17" s="94"/>
      <c r="I17" s="78"/>
      <c r="J17" s="81"/>
      <c r="K17" s="122"/>
      <c r="L17" s="122"/>
      <c r="M17" s="95"/>
      <c r="N17" s="136"/>
      <c r="O17" s="94"/>
      <c r="P17" s="78"/>
      <c r="Q17" s="81"/>
      <c r="R17" s="81"/>
      <c r="S17" s="109"/>
      <c r="T17" s="95"/>
      <c r="U17" s="136"/>
      <c r="V17" s="94"/>
      <c r="W17" s="78"/>
      <c r="X17" s="81"/>
      <c r="Y17" s="81"/>
      <c r="Z17" s="81"/>
      <c r="AA17" s="81"/>
    </row>
    <row r="18" spans="1:27" s="5" customFormat="1" ht="51">
      <c r="A18" s="85"/>
      <c r="B18" s="79"/>
      <c r="C18" s="71" t="s">
        <v>35</v>
      </c>
      <c r="D18" s="121">
        <f>PRODUCT(D14,1.23)</f>
        <v>0</v>
      </c>
      <c r="E18" s="121">
        <f>PRODUCT(E14,1.23)</f>
        <v>0</v>
      </c>
      <c r="F18" s="97"/>
      <c r="G18" s="136"/>
      <c r="H18" s="85"/>
      <c r="I18" s="79"/>
      <c r="J18" s="71" t="s">
        <v>35</v>
      </c>
      <c r="K18" s="121">
        <f>PRODUCT(K14,1.23)</f>
        <v>0</v>
      </c>
      <c r="L18" s="121">
        <f>PRODUCT(L14,1.23)</f>
        <v>0</v>
      </c>
      <c r="M18" s="97"/>
      <c r="N18" s="136"/>
      <c r="O18" s="85"/>
      <c r="P18" s="79"/>
      <c r="Q18" s="71" t="s">
        <v>35</v>
      </c>
      <c r="R18" s="121">
        <f>PRODUCT(R14,1.23)</f>
        <v>0</v>
      </c>
      <c r="S18" s="56"/>
      <c r="T18" s="97"/>
      <c r="U18" s="136"/>
      <c r="V18" s="85"/>
      <c r="W18" s="79"/>
      <c r="X18" s="71" t="s">
        <v>35</v>
      </c>
      <c r="Y18" s="121">
        <f>PRODUCT(Y14,1.23)</f>
        <v>0</v>
      </c>
      <c r="Z18" s="121">
        <f t="shared" ref="Z18:AA18" si="6">PRODUCT(Z14,1.23)</f>
        <v>0</v>
      </c>
      <c r="AA18" s="121">
        <f t="shared" si="6"/>
        <v>0</v>
      </c>
    </row>
    <row r="19" spans="1:27" s="5" customFormat="1" ht="51">
      <c r="A19" s="85"/>
      <c r="B19" s="79"/>
      <c r="C19" s="80" t="s">
        <v>36</v>
      </c>
      <c r="D19" s="121">
        <f>D18*D10</f>
        <v>0</v>
      </c>
      <c r="E19" s="121">
        <f>E18*E10</f>
        <v>0</v>
      </c>
      <c r="F19" s="97"/>
      <c r="G19" s="136"/>
      <c r="H19" s="85"/>
      <c r="I19" s="79"/>
      <c r="J19" s="80" t="s">
        <v>36</v>
      </c>
      <c r="K19" s="121">
        <f>K18*K10</f>
        <v>0</v>
      </c>
      <c r="L19" s="121">
        <f>L18*L10</f>
        <v>0</v>
      </c>
      <c r="M19" s="97"/>
      <c r="N19" s="136"/>
      <c r="O19" s="85"/>
      <c r="P19" s="79"/>
      <c r="Q19" s="80" t="s">
        <v>36</v>
      </c>
      <c r="R19" s="121">
        <f>R18*R10</f>
        <v>0</v>
      </c>
      <c r="S19" s="56"/>
      <c r="T19" s="97"/>
      <c r="U19" s="136"/>
      <c r="V19" s="85"/>
      <c r="W19" s="79"/>
      <c r="X19" s="80" t="s">
        <v>36</v>
      </c>
      <c r="Y19" s="121">
        <f>Y18*Y10</f>
        <v>0</v>
      </c>
      <c r="Z19" s="121">
        <f t="shared" ref="Z19:AA19" si="7">Z18*Z10</f>
        <v>0</v>
      </c>
      <c r="AA19" s="121">
        <f t="shared" si="7"/>
        <v>0</v>
      </c>
    </row>
    <row r="20" spans="1:27" s="5" customFormat="1" ht="38.25">
      <c r="A20" s="85"/>
      <c r="B20" s="79"/>
      <c r="C20" s="80" t="s">
        <v>37</v>
      </c>
      <c r="D20" s="121">
        <f>D19+D12</f>
        <v>250000</v>
      </c>
      <c r="E20" s="121">
        <f>E19+E12</f>
        <v>202500</v>
      </c>
      <c r="F20" s="97"/>
      <c r="G20" s="136"/>
      <c r="H20" s="85"/>
      <c r="I20" s="79"/>
      <c r="J20" s="80" t="s">
        <v>37</v>
      </c>
      <c r="K20" s="121">
        <f>K19+K12</f>
        <v>100000</v>
      </c>
      <c r="L20" s="121">
        <f>L19+L12</f>
        <v>100000</v>
      </c>
      <c r="M20" s="97"/>
      <c r="N20" s="136"/>
      <c r="O20" s="85"/>
      <c r="P20" s="79"/>
      <c r="Q20" s="80" t="s">
        <v>37</v>
      </c>
      <c r="R20" s="121">
        <f>R19+R12</f>
        <v>40000</v>
      </c>
      <c r="S20" s="56"/>
      <c r="T20" s="97"/>
      <c r="U20" s="136"/>
      <c r="V20" s="85"/>
      <c r="W20" s="79"/>
      <c r="X20" s="80" t="s">
        <v>37</v>
      </c>
      <c r="Y20" s="121">
        <f>Y19+Y12</f>
        <v>36000</v>
      </c>
      <c r="Z20" s="121">
        <f t="shared" ref="Z20:AA20" si="8">Z19+Z12</f>
        <v>72000</v>
      </c>
      <c r="AA20" s="121">
        <f t="shared" si="8"/>
        <v>75000</v>
      </c>
    </row>
    <row r="21" spans="1:27" s="5" customFormat="1">
      <c r="A21" s="85"/>
      <c r="B21" s="79"/>
      <c r="C21" s="79"/>
      <c r="D21" s="79"/>
      <c r="E21" s="79"/>
      <c r="F21" s="95"/>
      <c r="G21" s="136"/>
      <c r="H21" s="85"/>
      <c r="I21" s="79"/>
      <c r="J21" s="79"/>
      <c r="K21" s="79"/>
      <c r="L21" s="79"/>
      <c r="M21" s="95"/>
      <c r="N21" s="136"/>
      <c r="O21" s="85"/>
      <c r="P21" s="79"/>
      <c r="Q21" s="79"/>
      <c r="R21" s="79"/>
      <c r="S21" s="79"/>
      <c r="T21" s="95"/>
      <c r="U21" s="136"/>
      <c r="V21" s="85"/>
      <c r="W21" s="79"/>
      <c r="X21" s="79"/>
      <c r="Y21" s="79"/>
      <c r="Z21" s="79"/>
      <c r="AA21" s="95"/>
    </row>
    <row r="22" spans="1:27" s="5" customFormat="1" ht="47.25" customHeight="1">
      <c r="A22" s="85"/>
      <c r="B22" s="79"/>
      <c r="C22" s="82" t="s">
        <v>38</v>
      </c>
      <c r="D22" s="101">
        <f>SUM(D11:F11)</f>
        <v>367886.17886178859</v>
      </c>
      <c r="E22" s="84" t="s">
        <v>39</v>
      </c>
      <c r="F22" s="143">
        <f>SUM(D12:E12)</f>
        <v>452500</v>
      </c>
      <c r="G22" s="136"/>
      <c r="H22" s="85"/>
      <c r="I22" s="79"/>
      <c r="J22" s="82" t="s">
        <v>38</v>
      </c>
      <c r="K22" s="83">
        <f>SUM(K11:M11)</f>
        <v>162601.62601626015</v>
      </c>
      <c r="L22" s="84" t="s">
        <v>39</v>
      </c>
      <c r="M22" s="143">
        <f>SUM(K12:L12)</f>
        <v>200000</v>
      </c>
      <c r="N22" s="136"/>
      <c r="O22" s="85"/>
      <c r="P22" s="79"/>
      <c r="Q22" s="82" t="s">
        <v>38</v>
      </c>
      <c r="R22" s="83">
        <f>SUM(R11:T11)</f>
        <v>32520.325203252032</v>
      </c>
      <c r="S22" s="84" t="s">
        <v>39</v>
      </c>
      <c r="T22" s="143">
        <f>SUM(R12:T12)</f>
        <v>40000</v>
      </c>
      <c r="U22" s="136"/>
      <c r="V22" s="85"/>
      <c r="W22" s="79"/>
      <c r="X22" s="82" t="s">
        <v>38</v>
      </c>
      <c r="Y22" s="83">
        <f>SUM(Y11:AA11)</f>
        <v>148780.48780487804</v>
      </c>
      <c r="Z22" s="84" t="s">
        <v>39</v>
      </c>
      <c r="AA22" s="143">
        <f>SUM(Y12:AA12)</f>
        <v>183000</v>
      </c>
    </row>
    <row r="23" spans="1:27" s="5" customFormat="1" ht="37.5" customHeight="1">
      <c r="A23" s="85"/>
      <c r="B23" s="79"/>
      <c r="C23" s="82" t="s">
        <v>40</v>
      </c>
      <c r="D23" s="101">
        <f>SUM(D15:F15)</f>
        <v>0</v>
      </c>
      <c r="E23" s="84" t="s">
        <v>41</v>
      </c>
      <c r="F23" s="143">
        <f>SUM(D19:F19)</f>
        <v>0</v>
      </c>
      <c r="G23" s="136"/>
      <c r="H23" s="85"/>
      <c r="I23" s="79"/>
      <c r="J23" s="82" t="s">
        <v>40</v>
      </c>
      <c r="K23" s="83">
        <f>SUM(K15:M15)</f>
        <v>0</v>
      </c>
      <c r="L23" s="84" t="s">
        <v>41</v>
      </c>
      <c r="M23" s="143">
        <f>SUM(K19:M19)</f>
        <v>0</v>
      </c>
      <c r="N23" s="136"/>
      <c r="O23" s="85"/>
      <c r="P23" s="79"/>
      <c r="Q23" s="82" t="s">
        <v>40</v>
      </c>
      <c r="R23" s="83">
        <f>SUM(R15:T15)</f>
        <v>0</v>
      </c>
      <c r="S23" s="84" t="s">
        <v>41</v>
      </c>
      <c r="T23" s="143">
        <f>SUM(R19:T19)</f>
        <v>0</v>
      </c>
      <c r="U23" s="136"/>
      <c r="V23" s="85"/>
      <c r="W23" s="79"/>
      <c r="X23" s="82" t="s">
        <v>40</v>
      </c>
      <c r="Y23" s="83">
        <f>SUM(Y15:AA15)</f>
        <v>0</v>
      </c>
      <c r="Z23" s="84" t="s">
        <v>41</v>
      </c>
      <c r="AA23" s="143">
        <f>SUM(Y19:AA19)</f>
        <v>0</v>
      </c>
    </row>
    <row r="24" spans="1:27" s="5" customFormat="1" ht="54.75" customHeight="1">
      <c r="A24" s="98"/>
      <c r="B24" s="99"/>
      <c r="C24" s="100" t="s">
        <v>42</v>
      </c>
      <c r="D24" s="101">
        <f>SUM(D22,D23)</f>
        <v>367886.17886178859</v>
      </c>
      <c r="E24" s="102" t="s">
        <v>43</v>
      </c>
      <c r="F24" s="144">
        <f>SUM(F22,F23)</f>
        <v>452500</v>
      </c>
      <c r="G24" s="136"/>
      <c r="H24" s="98"/>
      <c r="I24" s="99"/>
      <c r="J24" s="100" t="s">
        <v>42</v>
      </c>
      <c r="K24" s="101">
        <f>SUM(K22,K23)</f>
        <v>162601.62601626015</v>
      </c>
      <c r="L24" s="102" t="s">
        <v>43</v>
      </c>
      <c r="M24" s="144">
        <f>SUM(M22,M23)</f>
        <v>200000</v>
      </c>
      <c r="N24" s="136"/>
      <c r="O24" s="98"/>
      <c r="P24" s="99"/>
      <c r="Q24" s="100" t="s">
        <v>42</v>
      </c>
      <c r="R24" s="101">
        <f>SUM(R22,R23)</f>
        <v>32520.325203252032</v>
      </c>
      <c r="S24" s="102" t="s">
        <v>43</v>
      </c>
      <c r="T24" s="144">
        <f>SUM(T22,T23)</f>
        <v>40000</v>
      </c>
      <c r="U24" s="136"/>
      <c r="V24" s="98"/>
      <c r="W24" s="99"/>
      <c r="X24" s="100" t="s">
        <v>42</v>
      </c>
      <c r="Y24" s="101">
        <f>SUM(Y22,Y23)</f>
        <v>148780.48780487804</v>
      </c>
      <c r="Z24" s="102" t="s">
        <v>43</v>
      </c>
      <c r="AA24" s="144">
        <f>SUM(AA22,AA23)</f>
        <v>183000</v>
      </c>
    </row>
    <row r="25" spans="1:27" s="5" customFormat="1">
      <c r="B25" s="24"/>
      <c r="C25" s="24"/>
      <c r="D25" s="24"/>
      <c r="E25" s="24"/>
      <c r="F25" s="46"/>
      <c r="I25" s="24"/>
      <c r="J25" s="24"/>
      <c r="K25" s="24"/>
      <c r="L25" s="24"/>
      <c r="M25" s="46"/>
      <c r="P25" s="24"/>
      <c r="Q25" s="24"/>
      <c r="R25" s="24"/>
      <c r="S25" s="24"/>
      <c r="T25" s="46"/>
      <c r="W25" s="24"/>
      <c r="X25" s="24"/>
      <c r="Y25" s="24"/>
      <c r="Z25" s="24"/>
      <c r="AA25" s="46"/>
    </row>
    <row r="26" spans="1:27" s="5" customFormat="1">
      <c r="F26" s="43"/>
      <c r="M26" s="43"/>
      <c r="T26" s="43"/>
      <c r="AA26" s="43"/>
    </row>
    <row r="27" spans="1:27" s="5" customFormat="1" ht="15">
      <c r="E27" s="33"/>
      <c r="F27" s="49"/>
      <c r="L27" s="33"/>
      <c r="M27" s="49"/>
      <c r="S27" s="33"/>
      <c r="T27" s="49"/>
      <c r="AA27" s="49"/>
    </row>
    <row r="28" spans="1:27" s="5" customFormat="1" ht="15">
      <c r="E28" s="33"/>
      <c r="F28" s="49"/>
      <c r="L28" s="33"/>
      <c r="M28" s="49"/>
      <c r="S28" s="33"/>
      <c r="T28" s="49"/>
      <c r="AA28" s="49"/>
    </row>
    <row r="29" spans="1:27" s="5" customFormat="1">
      <c r="F29" s="43"/>
    </row>
    <row r="30" spans="1:27" s="5" customFormat="1">
      <c r="F30" s="43"/>
    </row>
    <row r="31" spans="1:27" s="5" customFormat="1" ht="15">
      <c r="B31" s="155" t="s">
        <v>61</v>
      </c>
      <c r="C31" s="156"/>
      <c r="D31" s="156"/>
      <c r="E31" s="156"/>
      <c r="F31" s="157"/>
    </row>
    <row r="32" spans="1:27" s="5" customFormat="1" ht="38.25">
      <c r="B32" s="110"/>
      <c r="C32" s="111" t="s">
        <v>38</v>
      </c>
      <c r="D32" s="101">
        <f>D22+K22+R22+Y22</f>
        <v>711788.61788617878</v>
      </c>
      <c r="E32" s="112" t="s">
        <v>39</v>
      </c>
      <c r="F32" s="145">
        <f>F22+M22+T22+AA22</f>
        <v>875500</v>
      </c>
    </row>
    <row r="33" spans="2:7" s="5" customFormat="1" ht="25.5">
      <c r="B33" s="79"/>
      <c r="C33" s="82" t="s">
        <v>40</v>
      </c>
      <c r="D33" s="101">
        <f>D23+K23+R23+Y23</f>
        <v>0</v>
      </c>
      <c r="E33" s="84" t="s">
        <v>41</v>
      </c>
      <c r="F33" s="143">
        <f>F23+M23+T23+AA23</f>
        <v>0</v>
      </c>
    </row>
    <row r="34" spans="2:7" s="5" customFormat="1" ht="38.25">
      <c r="B34" s="99"/>
      <c r="C34" s="100" t="s">
        <v>42</v>
      </c>
      <c r="D34" s="101">
        <f>SUM(D32,D33)</f>
        <v>711788.61788617878</v>
      </c>
      <c r="E34" s="102" t="s">
        <v>43</v>
      </c>
      <c r="F34" s="144">
        <f>SUM(F32,F33)</f>
        <v>875500</v>
      </c>
    </row>
    <row r="35" spans="2:7" ht="14.25" customHeight="1"/>
    <row r="36" spans="2:7" ht="14.25" customHeight="1"/>
    <row r="37" spans="2:7" ht="14.25" customHeight="1">
      <c r="E37" s="33" t="s">
        <v>44</v>
      </c>
    </row>
    <row r="38" spans="2:7" ht="14.25" customHeight="1">
      <c r="E38" s="33" t="s">
        <v>45</v>
      </c>
    </row>
    <row r="39" spans="2:7" ht="14.25" customHeight="1"/>
    <row r="40" spans="2:7" ht="14.25" customHeight="1">
      <c r="G40" s="141"/>
    </row>
    <row r="41" spans="2:7" ht="14.25" customHeight="1">
      <c r="G41" s="141"/>
    </row>
    <row r="42" spans="2:7" ht="14.25" customHeight="1">
      <c r="G42" s="146"/>
    </row>
    <row r="43" spans="2:7" ht="14.25" customHeight="1">
      <c r="G43" s="141"/>
    </row>
    <row r="44" spans="2:7" ht="14.25" customHeight="1">
      <c r="G44" s="141"/>
    </row>
    <row r="45" spans="2:7" ht="14.25" customHeight="1">
      <c r="G45" s="141"/>
    </row>
    <row r="46" spans="2:7" ht="14.25" customHeight="1">
      <c r="G46" s="141"/>
    </row>
    <row r="47" spans="2:7" ht="14.25" customHeight="1">
      <c r="G47" s="141"/>
    </row>
    <row r="48" spans="2:7" ht="14.25" customHeight="1">
      <c r="G48" s="141"/>
    </row>
    <row r="49" spans="7:8" ht="14.25" customHeight="1">
      <c r="G49" s="141"/>
      <c r="H49" s="141"/>
    </row>
    <row r="50" spans="7:8" ht="14.25" customHeight="1">
      <c r="G50" s="141"/>
    </row>
    <row r="51" spans="7:8" ht="14.25" customHeight="1">
      <c r="G51" s="141"/>
    </row>
    <row r="52" spans="7:8" ht="14.25" customHeight="1"/>
    <row r="53" spans="7:8" ht="14.25" customHeight="1"/>
    <row r="54" spans="7:8" ht="14.25" customHeight="1"/>
    <row r="55" spans="7:8" ht="14.25" customHeight="1"/>
    <row r="56" spans="7:8" ht="14.25" customHeight="1"/>
    <row r="57" spans="7:8" ht="14.25" customHeight="1"/>
    <row r="58" spans="7:8" ht="14.25" customHeight="1"/>
    <row r="59" spans="7:8" ht="14.25" customHeight="1">
      <c r="G59" s="142"/>
    </row>
    <row r="60" spans="7:8" ht="14.25" customHeight="1">
      <c r="G60" s="142"/>
    </row>
    <row r="61" spans="7:8" ht="14.25" customHeight="1">
      <c r="G61" s="142"/>
    </row>
    <row r="62" spans="7:8" ht="14.25" customHeight="1">
      <c r="G62" s="142"/>
    </row>
    <row r="63" spans="7:8">
      <c r="G63" s="142"/>
    </row>
    <row r="64" spans="7:8">
      <c r="G64" s="142"/>
    </row>
    <row r="65" spans="7:7">
      <c r="G65" s="142"/>
    </row>
    <row r="66" spans="7:7">
      <c r="G66" s="142"/>
    </row>
    <row r="74" spans="7:7">
      <c r="G74" s="142"/>
    </row>
    <row r="75" spans="7:7">
      <c r="G75" s="142"/>
    </row>
  </sheetData>
  <mergeCells count="13">
    <mergeCell ref="V1:AA1"/>
    <mergeCell ref="V2:W2"/>
    <mergeCell ref="X2:Y2"/>
    <mergeCell ref="B31:F31"/>
    <mergeCell ref="O1:T1"/>
    <mergeCell ref="O2:P2"/>
    <mergeCell ref="Q2:R2"/>
    <mergeCell ref="C2:D2"/>
    <mergeCell ref="A2:B2"/>
    <mergeCell ref="A1:F1"/>
    <mergeCell ref="H1:M1"/>
    <mergeCell ref="H2:I2"/>
    <mergeCell ref="J2:K2"/>
  </mergeCells>
  <pageMargins left="0.7" right="0.7" top="0.75" bottom="0.75" header="0.3" footer="0.3"/>
  <pageSetup paperSize="9" orientation="portrait" r:id="rId1"/>
  <ignoredErrors>
    <ignoredError sqref="Z12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5317d04-0d45-49c3-a99b-925fe529a12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C4E6327589C064B924C6EB050B8A7FF" ma:contentTypeVersion="10" ma:contentTypeDescription="Utwórz nowy dokument." ma:contentTypeScope="" ma:versionID="d8a06ced5b4544c5cf269b1813b2d73d">
  <xsd:schema xmlns:xsd="http://www.w3.org/2001/XMLSchema" xmlns:xs="http://www.w3.org/2001/XMLSchema" xmlns:p="http://schemas.microsoft.com/office/2006/metadata/properties" xmlns:ns3="75317d04-0d45-49c3-a99b-925fe529a129" xmlns:ns4="b3c015b5-3d03-4c31-a671-2335e7fdf8cf" targetNamespace="http://schemas.microsoft.com/office/2006/metadata/properties" ma:root="true" ma:fieldsID="27806c6df67c0ab9c189f1c8eb46a858" ns3:_="" ns4:_="">
    <xsd:import namespace="75317d04-0d45-49c3-a99b-925fe529a129"/>
    <xsd:import namespace="b3c015b5-3d03-4c31-a671-2335e7fdf8c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317d04-0d45-49c3-a99b-925fe529a1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c015b5-3d03-4c31-a671-2335e7fdf8c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C6A61C-154E-4A2E-B298-334C4344D4E9}">
  <ds:schemaRefs>
    <ds:schemaRef ds:uri="http://schemas.microsoft.com/office/infopath/2007/PartnerControls"/>
    <ds:schemaRef ds:uri="75317d04-0d45-49c3-a99b-925fe529a129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3c015b5-3d03-4c31-a671-2335e7fdf8cf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EC2816-4113-4AA2-A73A-C56E3E0DD2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53D7E1-321E-49A7-8FF4-7D394B7786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317d04-0d45-49c3-a99b-925fe529a129"/>
    <ds:schemaRef ds:uri="b3c015b5-3d03-4c31-a671-2335e7fdf8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Formularz Ofertowy </vt:lpstr>
      <vt:lpstr>Arkusz1</vt:lpstr>
      <vt:lpstr>'Formularz Ofertowy 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Mikulska</dc:creator>
  <cp:keywords/>
  <dc:description/>
  <cp:lastModifiedBy>Adam Pawlak | Łukasiewicz – ORGMASZ</cp:lastModifiedBy>
  <cp:revision/>
  <dcterms:created xsi:type="dcterms:W3CDTF">2014-09-08T14:03:48Z</dcterms:created>
  <dcterms:modified xsi:type="dcterms:W3CDTF">2023-04-03T14:13:06Z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0x0101000C4E6327589C064B924C6EB050B8A7FF</vt:lpwstr>
  </property>
  <property fmtid="{D5CDD505-2E9C-101B-9397-08002B2CF9AE}" pid="3" name="MediaServiceImageTags">
    <vt:lpwstr/>
  </property>
</Properties>
</file>