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S\Documents\Tadeusz Zbiory\Marcin dokumenty\przetarg na kompleksowe dostarczenie energii dla gminy Działoszyce\"/>
    </mc:Choice>
  </mc:AlternateContent>
  <xr:revisionPtr revIDLastSave="0" documentId="8_{26BB465B-8AEA-4C12-A263-C00265BFACAA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Arkusz1!$B$6:$AE$24</definedName>
  </definedNames>
  <calcPr calcId="191029"/>
</workbook>
</file>

<file path=xl/calcChain.xml><?xml version="1.0" encoding="utf-8"?>
<calcChain xmlns="http://schemas.openxmlformats.org/spreadsheetml/2006/main">
  <c r="AB17" i="1" l="1"/>
  <c r="AC17" i="1" s="1"/>
  <c r="AD17" i="1" s="1"/>
  <c r="AE17" i="1" s="1"/>
  <c r="Q17" i="1"/>
  <c r="AB21" i="1" l="1"/>
  <c r="AB20" i="1"/>
  <c r="AB19" i="1"/>
  <c r="AB18" i="1"/>
  <c r="AB13" i="1"/>
  <c r="AB7" i="1"/>
  <c r="AB23" i="1" l="1"/>
  <c r="AB22" i="1"/>
  <c r="Q19" i="1" l="1"/>
  <c r="Q18" i="1"/>
  <c r="Q21" i="1"/>
  <c r="Q23" i="1"/>
  <c r="Q22" i="1"/>
  <c r="Q20" i="1"/>
  <c r="AB15" i="1"/>
  <c r="Q15" i="1"/>
  <c r="AB16" i="1"/>
  <c r="Q16" i="1"/>
  <c r="AB14" i="1"/>
  <c r="Q14" i="1"/>
  <c r="Q13" i="1"/>
  <c r="AC23" i="1" l="1"/>
  <c r="AD23" i="1" s="1"/>
  <c r="AE23" i="1" s="1"/>
  <c r="AC20" i="1"/>
  <c r="AD20" i="1" s="1"/>
  <c r="AE20" i="1" s="1"/>
  <c r="AC19" i="1"/>
  <c r="AD19" i="1" s="1"/>
  <c r="AE19" i="1" s="1"/>
  <c r="AC18" i="1"/>
  <c r="AD18" i="1" s="1"/>
  <c r="AE18" i="1" s="1"/>
  <c r="AC21" i="1"/>
  <c r="AD21" i="1" s="1"/>
  <c r="AE21" i="1" s="1"/>
  <c r="AC22" i="1"/>
  <c r="AD22" i="1" s="1"/>
  <c r="AE22" i="1" s="1"/>
  <c r="AC14" i="1"/>
  <c r="AD14" i="1" s="1"/>
  <c r="AE14" i="1" s="1"/>
  <c r="AC15" i="1"/>
  <c r="AD15" i="1" s="1"/>
  <c r="AE15" i="1" s="1"/>
  <c r="AC13" i="1"/>
  <c r="AD13" i="1" s="1"/>
  <c r="AE13" i="1" s="1"/>
  <c r="AC16" i="1"/>
  <c r="AD16" i="1" s="1"/>
  <c r="AE16" i="1" s="1"/>
  <c r="AB11" i="1"/>
  <c r="AB8" i="1"/>
  <c r="AB9" i="1"/>
  <c r="AB10" i="1"/>
  <c r="AB12" i="1"/>
  <c r="Q7" i="1"/>
  <c r="Q8" i="1"/>
  <c r="Q9" i="1"/>
  <c r="Q10" i="1"/>
  <c r="Q11" i="1"/>
  <c r="Q12" i="1"/>
  <c r="AC11" i="1" l="1"/>
  <c r="AD11" i="1" s="1"/>
  <c r="AE11" i="1" s="1"/>
  <c r="AC10" i="1"/>
  <c r="AD10" i="1" s="1"/>
  <c r="AE10" i="1" s="1"/>
  <c r="AC12" i="1"/>
  <c r="AD12" i="1" s="1"/>
  <c r="AE12" i="1" s="1"/>
  <c r="AC9" i="1"/>
  <c r="AD9" i="1" s="1"/>
  <c r="AE9" i="1" s="1"/>
  <c r="AC8" i="1"/>
  <c r="AD8" i="1" s="1"/>
  <c r="AE8" i="1" s="1"/>
  <c r="AC7" i="1"/>
  <c r="AD7" i="1" s="1"/>
  <c r="AE7" i="1" s="1"/>
  <c r="AD24" i="1" l="1"/>
  <c r="AC24" i="1"/>
  <c r="AE24" i="1"/>
</calcChain>
</file>

<file path=xl/sharedStrings.xml><?xml version="1.0" encoding="utf-8"?>
<sst xmlns="http://schemas.openxmlformats.org/spreadsheetml/2006/main" count="131" uniqueCount="80">
  <si>
    <t>Grupa taryfowa</t>
  </si>
  <si>
    <t>Ilość punktów poboru energii elektrycznej</t>
  </si>
  <si>
    <t>Ilość m-cy</t>
  </si>
  <si>
    <t>Moc umowna [kW]</t>
  </si>
  <si>
    <t>CENY ZA SPRZEDAŻ 
ENERGII ELEKTRYCZNEJ NETTO</t>
  </si>
  <si>
    <t>CENY ZA USŁUGI DYSTRYBUCYJNE NETTO</t>
  </si>
  <si>
    <t>Łączna cena oferty netto
w [zł]</t>
  </si>
  <si>
    <t>Wartość  podatku VAT oferty
w [zł]</t>
  </si>
  <si>
    <t>Łączna wartość oferty brutto
w [zł]</t>
  </si>
  <si>
    <t>Składnik zmienny 
stawki sieciowej 
w [zł/kWh]</t>
  </si>
  <si>
    <t>Stawka opłaty abonamentowej w [zł/m-c]</t>
  </si>
  <si>
    <t>-1-</t>
  </si>
  <si>
    <t>-2-</t>
  </si>
  <si>
    <t>-3-</t>
  </si>
  <si>
    <t>-4-</t>
  </si>
  <si>
    <t>-5-</t>
  </si>
  <si>
    <t>-6-</t>
  </si>
  <si>
    <t>-7-</t>
  </si>
  <si>
    <t>-11-</t>
  </si>
  <si>
    <t>-12-</t>
  </si>
  <si>
    <t>-13-</t>
  </si>
  <si>
    <t>-14-</t>
  </si>
  <si>
    <t>-15-</t>
  </si>
  <si>
    <t>-16-</t>
  </si>
  <si>
    <t>-17-</t>
  </si>
  <si>
    <t>-18-</t>
  </si>
  <si>
    <t>-19-</t>
  </si>
  <si>
    <t>-20-</t>
  </si>
  <si>
    <t>-21-</t>
  </si>
  <si>
    <t>-22-</t>
  </si>
  <si>
    <t>-23-</t>
  </si>
  <si>
    <t>C11</t>
  </si>
  <si>
    <t>Stawka jakościowa 
w [zł/kWh]</t>
  </si>
  <si>
    <t>Stawka opłaty OZE 
w [zł/kWh]</t>
  </si>
  <si>
    <t>Stawka opłaty kogeneracyjnej 
w [zł/kWh]</t>
  </si>
  <si>
    <t>-24-</t>
  </si>
  <si>
    <t>-25-</t>
  </si>
  <si>
    <t>Stawka opłaty mocowej 
w [zł/kWh]</t>
  </si>
  <si>
    <t>-26-</t>
  </si>
  <si>
    <t>w godzinach opłaty mocowej</t>
  </si>
  <si>
    <t>Stawka opłaty mocowej 
w [zł/m-c]</t>
  </si>
  <si>
    <t>-27-</t>
  </si>
  <si>
    <t>-28-</t>
  </si>
  <si>
    <t>Dla potrzeb porównania Ofert należy:</t>
  </si>
  <si>
    <t>-          przyjąć podstawową stawkę podatku VAT, tj. 23%</t>
  </si>
  <si>
    <t>-          podatek akcyzowy w wysokości 5zł/MWh</t>
  </si>
  <si>
    <t>Rozliczenia za pobraną energię elektryczną dokonywane będą zgodnie z obowiązującymi w trakcie trwania Umowy stawkami podatków.</t>
  </si>
  <si>
    <t>Załącznik nr 1a - formularz cenowy</t>
  </si>
  <si>
    <t>-29-</t>
  </si>
  <si>
    <t>L.p.</t>
  </si>
  <si>
    <t>C12a</t>
  </si>
  <si>
    <t>poniżej 500 kWh/rok</t>
  </si>
  <si>
    <t>powyżej 2800 kWh/rok</t>
  </si>
  <si>
    <t>Zamawiajacy wymaga, aby ceny jednostkowe dotyczące sprzedaży energii elektrycznej dla danej taryfy były jednakowe.</t>
  </si>
  <si>
    <t>od 500 kWh 
do 1200 kWh/rok</t>
  </si>
  <si>
    <t>powyżej 1200 kWh 
do 2800 kWh/rok</t>
  </si>
  <si>
    <t>całodobowo/
szczyt/
dzienna</t>
  </si>
  <si>
    <t>pozaszczyt/
nocna</t>
  </si>
  <si>
    <t>Szacowane zużycie 
energii elektrycznej 
w strefach 
w [kWh]
na 2025 rok</t>
  </si>
  <si>
    <t>Szacowane zużycie energii elektrycznej w godzinach opłaty mocowej w kWh
na 2025 rok</t>
  </si>
  <si>
    <t>Szacowane zużycie energii elektrycznej w godzinach opłaty mocowej w kWh
na 2026 rok</t>
  </si>
  <si>
    <t>Szacowane zużycie 
energii elektrycznej 
w strefach 
w [kWh]
na 2026 rok</t>
  </si>
  <si>
    <t>całodobowo/
szczyt/
dzienna/
pozaszczyt/
nocna</t>
  </si>
  <si>
    <t xml:space="preserve"> -8-</t>
  </si>
  <si>
    <t xml:space="preserve"> -9-</t>
  </si>
  <si>
    <t xml:space="preserve"> -10-</t>
  </si>
  <si>
    <t>-30-</t>
  </si>
  <si>
    <t>Łączna cena netto 
za sprzedaż energii elektrycznej 
w [zł]
( kol.6 x kol.12 
+ kol.7 x kol.13
+ kol.9 x kol.14
+kol. 10 x kol.15)</t>
  </si>
  <si>
    <t>Ceny jednostkowe netto 
- sprzedaż energii elektrycznej w [zł/kWh]
na 2025 rok</t>
  </si>
  <si>
    <t>Ceny jednostkowe netto 
- sprzedaż energii elektrycznej w [zł/kWh]
na 2026 rok</t>
  </si>
  <si>
    <t>[kol. 16+kol. 27]</t>
  </si>
  <si>
    <t>[kol. 28*23%]</t>
  </si>
  <si>
    <t>[kol. 28+kol. 29]</t>
  </si>
  <si>
    <t>1) Podaną wartość ogółem brutto z kolumny nr 30 należy przenieść do załącznika nr 1 do SWZ - formularza oferty</t>
  </si>
  <si>
    <t>3) Zamawiajacy w celu ułatwienia Wykonawcom obliczenia ceny oferty wprowadził do formularza ceny jednostkowe za usługi dystrybucji zgodnie z aktualną Taryfą OSD PGE Dystrybucja S.A. W przypadku zmiany lub rozbieżności Wykonawca może samodzielnie dokonać poprawy.</t>
  </si>
  <si>
    <t>G11</t>
  </si>
  <si>
    <t>2) Dla wszystkich punktów poboru stosowany jest dwumiesięczny okres rozliczeniowy, za wyjątkiem pozycji 12, dla której stosowany jest 6-miesięczny okres rozliczeniowy</t>
  </si>
  <si>
    <t xml:space="preserve">Składnik stały stawki sieciowej:
a) w [zł/kW/m-c]
b) dla taryf G 
w [zł/m-c] </t>
  </si>
  <si>
    <t>Stawka opłaty przejściowej 
a) w [zł/kW/m-c]
b) dla taryf G 
w [zł/m-c]</t>
  </si>
  <si>
    <t>Łączna cena netto za dystrybucję energii elektrycznej 
[(kol.6+kol.9)xkol.17+ (kol.7+kol.10)xkol.15
+(kol.6+kol.7+kol.9+kol.10)x(kol.19+kol.20+kol.21)
+kol.3xkol.4xkol.22 - dla opłaty mocowej w zł/m-c
+(kol.8+kol.11)xkol.23 - dla opłaty mocowej w zł/kWh
+kol.4xkol.5x(kol.24+kol.25) (dla składnika stałego w zł/kW/m-c)
+kol.3xkol.4x(kol.24+kol.25) (dla składnika stałego w zł/m-c)
+(kol.3xkol.4xkol.26)]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</si>
</sst>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1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D7E4B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horizontal="right" vertical="center" wrapText="1"/>
    </xf>
    <xf numFmtId="2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4" fontId="7" fillId="0" borderId="7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6" fillId="0" borderId="0" xfId="0" applyNumberFormat="1" applyFont="1"/>
    <xf numFmtId="4" fontId="6" fillId="0" borderId="6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164" fontId="6" fillId="3" borderId="3" xfId="0" applyNumberFormat="1" applyFont="1" applyFill="1" applyBorder="1" applyAlignment="1">
      <alignment vertical="center" wrapText="1"/>
    </xf>
    <xf numFmtId="164" fontId="6" fillId="3" borderId="4" xfId="0" applyNumberFormat="1" applyFont="1" applyFill="1" applyBorder="1" applyAlignment="1">
      <alignment vertical="center" wrapText="1"/>
    </xf>
    <xf numFmtId="164" fontId="6" fillId="3" borderId="6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6" fillId="3" borderId="8" xfId="0" applyNumberFormat="1" applyFont="1" applyFill="1" applyBorder="1" applyAlignment="1">
      <alignment vertical="center" wrapText="1"/>
    </xf>
    <xf numFmtId="164" fontId="6" fillId="3" borderId="9" xfId="0" applyNumberFormat="1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7E4B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P39"/>
  <sheetViews>
    <sheetView tabSelected="1" topLeftCell="A4" zoomScale="55" zoomScaleNormal="55" workbookViewId="0">
      <selection activeCell="M7" sqref="M7"/>
    </sheetView>
  </sheetViews>
  <sheetFormatPr defaultRowHeight="15" x14ac:dyDescent="0.25"/>
  <cols>
    <col min="1" max="1" width="3.5703125" style="1" customWidth="1"/>
    <col min="2" max="2" width="7.140625" style="1" customWidth="1"/>
    <col min="3" max="3" width="9.140625" style="1" customWidth="1"/>
    <col min="4" max="4" width="12.7109375" style="1" customWidth="1"/>
    <col min="5" max="5" width="10.7109375" style="1" customWidth="1"/>
    <col min="6" max="6" width="10.140625" style="1" customWidth="1"/>
    <col min="7" max="8" width="13.7109375" style="1" customWidth="1"/>
    <col min="9" max="9" width="19.42578125" style="1" customWidth="1"/>
    <col min="10" max="11" width="13.7109375" style="1" customWidth="1"/>
    <col min="12" max="12" width="19.42578125" style="1" customWidth="1"/>
    <col min="13" max="16" width="13.7109375" style="1" customWidth="1"/>
    <col min="17" max="17" width="21.140625" style="1" customWidth="1"/>
    <col min="18" max="18" width="13.140625" style="1" customWidth="1"/>
    <col min="19" max="19" width="10.7109375" style="1" customWidth="1"/>
    <col min="20" max="20" width="17.42578125" style="1" customWidth="1"/>
    <col min="21" max="21" width="17.85546875" style="1" customWidth="1"/>
    <col min="22" max="24" width="17.7109375" style="1" customWidth="1"/>
    <col min="25" max="25" width="16.5703125" style="1" customWidth="1"/>
    <col min="26" max="26" width="19.7109375" style="1" customWidth="1"/>
    <col min="27" max="27" width="14.42578125" style="1" customWidth="1"/>
    <col min="28" max="28" width="55.28515625" style="1" customWidth="1"/>
    <col min="29" max="29" width="15.5703125" style="1" customWidth="1"/>
    <col min="30" max="30" width="13.7109375" style="1" customWidth="1"/>
    <col min="31" max="31" width="16.7109375" style="1" customWidth="1"/>
    <col min="32" max="34" width="9.140625" style="1" customWidth="1"/>
    <col min="35" max="35" width="10.140625" style="1" customWidth="1"/>
    <col min="36" max="1030" width="9.140625" style="1" customWidth="1"/>
  </cols>
  <sheetData>
    <row r="1" spans="1:1030" s="49" customFormat="1" ht="3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8" t="s">
        <v>47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</row>
    <row r="2" spans="1:1030" ht="23.25" customHeight="1" thickBot="1" x14ac:dyDescent="0.3"/>
    <row r="3" spans="1:1030" ht="51" customHeight="1" x14ac:dyDescent="0.25">
      <c r="B3" s="94" t="s">
        <v>49</v>
      </c>
      <c r="C3" s="98" t="s">
        <v>0</v>
      </c>
      <c r="D3" s="98" t="s">
        <v>1</v>
      </c>
      <c r="E3" s="98" t="s">
        <v>2</v>
      </c>
      <c r="F3" s="101" t="s">
        <v>3</v>
      </c>
      <c r="G3" s="94" t="s">
        <v>58</v>
      </c>
      <c r="H3" s="98"/>
      <c r="I3" s="101" t="s">
        <v>59</v>
      </c>
      <c r="J3" s="94" t="s">
        <v>61</v>
      </c>
      <c r="K3" s="98"/>
      <c r="L3" s="101" t="s">
        <v>60</v>
      </c>
      <c r="M3" s="110" t="s">
        <v>4</v>
      </c>
      <c r="N3" s="111"/>
      <c r="O3" s="111"/>
      <c r="P3" s="111"/>
      <c r="Q3" s="112"/>
      <c r="R3" s="113" t="s">
        <v>5</v>
      </c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16" t="s">
        <v>6</v>
      </c>
      <c r="AD3" s="118" t="s">
        <v>7</v>
      </c>
      <c r="AE3" s="108" t="s">
        <v>8</v>
      </c>
    </row>
    <row r="4" spans="1:1030" ht="67.5" customHeight="1" x14ac:dyDescent="0.25">
      <c r="B4" s="95"/>
      <c r="C4" s="99"/>
      <c r="D4" s="99"/>
      <c r="E4" s="99"/>
      <c r="F4" s="102"/>
      <c r="G4" s="95"/>
      <c r="H4" s="99"/>
      <c r="I4" s="102"/>
      <c r="J4" s="95"/>
      <c r="K4" s="99"/>
      <c r="L4" s="102"/>
      <c r="M4" s="104" t="s">
        <v>68</v>
      </c>
      <c r="N4" s="105"/>
      <c r="O4" s="107" t="s">
        <v>69</v>
      </c>
      <c r="P4" s="107"/>
      <c r="Q4" s="102" t="s">
        <v>67</v>
      </c>
      <c r="R4" s="95" t="s">
        <v>9</v>
      </c>
      <c r="S4" s="99"/>
      <c r="T4" s="16" t="s">
        <v>32</v>
      </c>
      <c r="U4" s="16" t="s">
        <v>33</v>
      </c>
      <c r="V4" s="16" t="s">
        <v>34</v>
      </c>
      <c r="W4" s="16" t="s">
        <v>40</v>
      </c>
      <c r="X4" s="16" t="s">
        <v>37</v>
      </c>
      <c r="Y4" s="99" t="s">
        <v>77</v>
      </c>
      <c r="Z4" s="99" t="s">
        <v>78</v>
      </c>
      <c r="AA4" s="99" t="s">
        <v>10</v>
      </c>
      <c r="AB4" s="102" t="s">
        <v>79</v>
      </c>
      <c r="AC4" s="117"/>
      <c r="AD4" s="119"/>
      <c r="AE4" s="109"/>
    </row>
    <row r="5" spans="1:1030" ht="68.25" customHeight="1" thickBot="1" x14ac:dyDescent="0.3">
      <c r="B5" s="96"/>
      <c r="C5" s="100"/>
      <c r="D5" s="100"/>
      <c r="E5" s="100"/>
      <c r="F5" s="103"/>
      <c r="G5" s="25" t="s">
        <v>56</v>
      </c>
      <c r="H5" s="26" t="s">
        <v>57</v>
      </c>
      <c r="I5" s="27" t="s">
        <v>39</v>
      </c>
      <c r="J5" s="25" t="s">
        <v>56</v>
      </c>
      <c r="K5" s="26" t="s">
        <v>57</v>
      </c>
      <c r="L5" s="27" t="s">
        <v>39</v>
      </c>
      <c r="M5" s="25" t="s">
        <v>56</v>
      </c>
      <c r="N5" s="26" t="s">
        <v>57</v>
      </c>
      <c r="O5" s="26" t="s">
        <v>56</v>
      </c>
      <c r="P5" s="26" t="s">
        <v>57</v>
      </c>
      <c r="Q5" s="103"/>
      <c r="R5" s="25" t="s">
        <v>56</v>
      </c>
      <c r="S5" s="26" t="s">
        <v>57</v>
      </c>
      <c r="T5" s="26" t="s">
        <v>62</v>
      </c>
      <c r="U5" s="26" t="s">
        <v>62</v>
      </c>
      <c r="V5" s="26" t="s">
        <v>62</v>
      </c>
      <c r="W5" s="26" t="s">
        <v>39</v>
      </c>
      <c r="X5" s="26" t="s">
        <v>39</v>
      </c>
      <c r="Y5" s="100"/>
      <c r="Z5" s="100"/>
      <c r="AA5" s="100"/>
      <c r="AB5" s="103"/>
      <c r="AC5" s="38" t="s">
        <v>70</v>
      </c>
      <c r="AD5" s="28" t="s">
        <v>71</v>
      </c>
      <c r="AE5" s="29" t="s">
        <v>72</v>
      </c>
    </row>
    <row r="6" spans="1:1030" ht="23.25" customHeight="1" thickBot="1" x14ac:dyDescent="0.3">
      <c r="B6" s="60" t="s">
        <v>11</v>
      </c>
      <c r="C6" s="61" t="s">
        <v>12</v>
      </c>
      <c r="D6" s="61" t="s">
        <v>13</v>
      </c>
      <c r="E6" s="61" t="s">
        <v>14</v>
      </c>
      <c r="F6" s="62" t="s">
        <v>15</v>
      </c>
      <c r="G6" s="60" t="s">
        <v>16</v>
      </c>
      <c r="H6" s="61" t="s">
        <v>17</v>
      </c>
      <c r="I6" s="62" t="s">
        <v>63</v>
      </c>
      <c r="J6" s="60" t="s">
        <v>64</v>
      </c>
      <c r="K6" s="61" t="s">
        <v>65</v>
      </c>
      <c r="L6" s="62" t="s">
        <v>18</v>
      </c>
      <c r="M6" s="60" t="s">
        <v>19</v>
      </c>
      <c r="N6" s="61" t="s">
        <v>20</v>
      </c>
      <c r="O6" s="61" t="s">
        <v>21</v>
      </c>
      <c r="P6" s="61" t="s">
        <v>22</v>
      </c>
      <c r="Q6" s="62" t="s">
        <v>23</v>
      </c>
      <c r="R6" s="60" t="s">
        <v>24</v>
      </c>
      <c r="S6" s="61" t="s">
        <v>25</v>
      </c>
      <c r="T6" s="61" t="s">
        <v>26</v>
      </c>
      <c r="U6" s="61" t="s">
        <v>27</v>
      </c>
      <c r="V6" s="61" t="s">
        <v>28</v>
      </c>
      <c r="W6" s="61" t="s">
        <v>29</v>
      </c>
      <c r="X6" s="61" t="s">
        <v>30</v>
      </c>
      <c r="Y6" s="61" t="s">
        <v>35</v>
      </c>
      <c r="Z6" s="61" t="s">
        <v>36</v>
      </c>
      <c r="AA6" s="61" t="s">
        <v>38</v>
      </c>
      <c r="AB6" s="62" t="s">
        <v>41</v>
      </c>
      <c r="AC6" s="79" t="s">
        <v>42</v>
      </c>
      <c r="AD6" s="80" t="s">
        <v>48</v>
      </c>
      <c r="AE6" s="81" t="s">
        <v>66</v>
      </c>
    </row>
    <row r="7" spans="1:1030" s="2" customFormat="1" ht="39.75" customHeight="1" x14ac:dyDescent="0.25">
      <c r="B7" s="63">
        <v>1</v>
      </c>
      <c r="C7" s="64" t="s">
        <v>31</v>
      </c>
      <c r="D7" s="50">
        <v>1</v>
      </c>
      <c r="E7" s="50">
        <v>24</v>
      </c>
      <c r="F7" s="52">
        <v>15</v>
      </c>
      <c r="G7" s="66">
        <v>290</v>
      </c>
      <c r="H7" s="67"/>
      <c r="I7" s="68" t="s">
        <v>51</v>
      </c>
      <c r="J7" s="66">
        <v>290</v>
      </c>
      <c r="K7" s="67"/>
      <c r="L7" s="91" t="s">
        <v>51</v>
      </c>
      <c r="M7" s="85"/>
      <c r="N7" s="86"/>
      <c r="O7" s="86"/>
      <c r="P7" s="86"/>
      <c r="Q7" s="69">
        <f>+ROUND(G7*M7+H7*N7+J7*O7+K7*P7,2)</f>
        <v>0</v>
      </c>
      <c r="R7" s="70">
        <v>0.25700000000000001</v>
      </c>
      <c r="S7" s="71"/>
      <c r="T7" s="72">
        <v>3.1399999999999997E-2</v>
      </c>
      <c r="U7" s="72">
        <v>0</v>
      </c>
      <c r="V7" s="73">
        <v>6.1799999999999997E-3</v>
      </c>
      <c r="W7" s="74">
        <v>2.66</v>
      </c>
      <c r="X7" s="75"/>
      <c r="Y7" s="74">
        <v>6.75</v>
      </c>
      <c r="Z7" s="74">
        <v>0.08</v>
      </c>
      <c r="AA7" s="74">
        <v>2.25</v>
      </c>
      <c r="AB7" s="76">
        <f>ROUND((G7+J7)*R7+(H7+K7)*S7+(G7+H7+J7+K7)*(T7+U7+V7)+(D7*E7*W7)+E7*F7*(Y7+Z7)+(D7*E7*AA7),2)</f>
        <v>2747.5</v>
      </c>
      <c r="AC7" s="82">
        <f>AB7+Q7</f>
        <v>2747.5</v>
      </c>
      <c r="AD7" s="83">
        <f>+ROUND(AC7*0.23,2)</f>
        <v>631.92999999999995</v>
      </c>
      <c r="AE7" s="84">
        <f>+AD7+AC7</f>
        <v>3379.43</v>
      </c>
    </row>
    <row r="8" spans="1:1030" s="2" customFormat="1" ht="39.75" customHeight="1" x14ac:dyDescent="0.25">
      <c r="B8" s="23">
        <v>2</v>
      </c>
      <c r="C8" s="15" t="s">
        <v>31</v>
      </c>
      <c r="D8" s="16">
        <v>2</v>
      </c>
      <c r="E8" s="16">
        <v>24</v>
      </c>
      <c r="F8" s="53">
        <v>14</v>
      </c>
      <c r="G8" s="18">
        <v>1870</v>
      </c>
      <c r="H8" s="6"/>
      <c r="I8" s="19" t="s">
        <v>54</v>
      </c>
      <c r="J8" s="18">
        <v>1870</v>
      </c>
      <c r="K8" s="6"/>
      <c r="L8" s="92" t="s">
        <v>54</v>
      </c>
      <c r="M8" s="87"/>
      <c r="N8" s="88"/>
      <c r="O8" s="88"/>
      <c r="P8" s="88"/>
      <c r="Q8" s="36">
        <f t="shared" ref="Q8:Q12" si="0">+ROUND(G8*M8+H8*N8+J8*O8+K8*P8,2)</f>
        <v>0</v>
      </c>
      <c r="R8" s="39">
        <v>0.25700000000000001</v>
      </c>
      <c r="S8" s="17"/>
      <c r="T8" s="4">
        <v>3.1399999999999997E-2</v>
      </c>
      <c r="U8" s="4">
        <v>0</v>
      </c>
      <c r="V8" s="5">
        <v>6.1799999999999997E-3</v>
      </c>
      <c r="W8" s="7">
        <v>6.39</v>
      </c>
      <c r="X8" s="46"/>
      <c r="Y8" s="7">
        <v>6.75</v>
      </c>
      <c r="Z8" s="7">
        <v>0.08</v>
      </c>
      <c r="AA8" s="7">
        <v>2.25</v>
      </c>
      <c r="AB8" s="40">
        <f t="shared" ref="AB8:AB12" si="1">ROUND((G8+J8)*R8+(H8+K8)*S8+(G8+H8+J8+K8)*(T8+U8+V8)+(D8*E8*W8)+E8*F8*(Y8+Z8)+(D8*E8*AA8),2)</f>
        <v>3811.33</v>
      </c>
      <c r="AC8" s="44">
        <f t="shared" ref="AC8:AC12" si="2">AB8+Q8</f>
        <v>3811.33</v>
      </c>
      <c r="AD8" s="14">
        <f t="shared" ref="AD8:AD12" si="3">+ROUND(AC8*0.23,2)</f>
        <v>876.61</v>
      </c>
      <c r="AE8" s="30">
        <f t="shared" ref="AE8:AE12" si="4">+AD8+AC8</f>
        <v>4687.9399999999996</v>
      </c>
    </row>
    <row r="9" spans="1:1030" s="2" customFormat="1" ht="39.75" customHeight="1" x14ac:dyDescent="0.25">
      <c r="B9" s="23">
        <v>3</v>
      </c>
      <c r="C9" s="15" t="s">
        <v>31</v>
      </c>
      <c r="D9" s="16">
        <v>1</v>
      </c>
      <c r="E9" s="16">
        <v>24</v>
      </c>
      <c r="F9" s="53">
        <v>3</v>
      </c>
      <c r="G9" s="18">
        <v>1550</v>
      </c>
      <c r="H9" s="6"/>
      <c r="I9" s="19" t="s">
        <v>55</v>
      </c>
      <c r="J9" s="18">
        <v>1550</v>
      </c>
      <c r="K9" s="6"/>
      <c r="L9" s="92" t="s">
        <v>55</v>
      </c>
      <c r="M9" s="87"/>
      <c r="N9" s="88"/>
      <c r="O9" s="88"/>
      <c r="P9" s="88"/>
      <c r="Q9" s="36">
        <f t="shared" si="0"/>
        <v>0</v>
      </c>
      <c r="R9" s="39">
        <v>0.25700000000000001</v>
      </c>
      <c r="S9" s="17"/>
      <c r="T9" s="4">
        <v>3.1399999999999997E-2</v>
      </c>
      <c r="U9" s="4">
        <v>0</v>
      </c>
      <c r="V9" s="5">
        <v>6.1799999999999997E-3</v>
      </c>
      <c r="W9" s="7">
        <v>10.64</v>
      </c>
      <c r="X9" s="46"/>
      <c r="Y9" s="7">
        <v>6.75</v>
      </c>
      <c r="Z9" s="7">
        <v>0.08</v>
      </c>
      <c r="AA9" s="7">
        <v>2.25</v>
      </c>
      <c r="AB9" s="40">
        <f t="shared" si="1"/>
        <v>1714.32</v>
      </c>
      <c r="AC9" s="44">
        <f t="shared" si="2"/>
        <v>1714.32</v>
      </c>
      <c r="AD9" s="14">
        <f t="shared" si="3"/>
        <v>394.29</v>
      </c>
      <c r="AE9" s="30">
        <f t="shared" si="4"/>
        <v>2108.61</v>
      </c>
    </row>
    <row r="10" spans="1:1030" s="2" customFormat="1" ht="39.75" customHeight="1" x14ac:dyDescent="0.25">
      <c r="B10" s="23">
        <v>4</v>
      </c>
      <c r="C10" s="15" t="s">
        <v>31</v>
      </c>
      <c r="D10" s="16">
        <v>1</v>
      </c>
      <c r="E10" s="16">
        <v>24</v>
      </c>
      <c r="F10" s="53">
        <v>4</v>
      </c>
      <c r="G10" s="18">
        <v>3520</v>
      </c>
      <c r="H10" s="6"/>
      <c r="I10" s="19" t="s">
        <v>52</v>
      </c>
      <c r="J10" s="18">
        <v>3520</v>
      </c>
      <c r="K10" s="6"/>
      <c r="L10" s="92" t="s">
        <v>52</v>
      </c>
      <c r="M10" s="87"/>
      <c r="N10" s="88"/>
      <c r="O10" s="88"/>
      <c r="P10" s="88"/>
      <c r="Q10" s="36">
        <f t="shared" si="0"/>
        <v>0</v>
      </c>
      <c r="R10" s="39">
        <v>0.25700000000000001</v>
      </c>
      <c r="S10" s="17"/>
      <c r="T10" s="4">
        <v>3.1399999999999997E-2</v>
      </c>
      <c r="U10" s="4">
        <v>0</v>
      </c>
      <c r="V10" s="5">
        <v>6.1799999999999997E-3</v>
      </c>
      <c r="W10" s="7">
        <v>14.9</v>
      </c>
      <c r="X10" s="46"/>
      <c r="Y10" s="7">
        <v>6.75</v>
      </c>
      <c r="Z10" s="7">
        <v>0.08</v>
      </c>
      <c r="AA10" s="7">
        <v>2.25</v>
      </c>
      <c r="AB10" s="40">
        <f t="shared" si="1"/>
        <v>3141.12</v>
      </c>
      <c r="AC10" s="44">
        <f t="shared" si="2"/>
        <v>3141.12</v>
      </c>
      <c r="AD10" s="14">
        <f t="shared" si="3"/>
        <v>722.46</v>
      </c>
      <c r="AE10" s="30">
        <f t="shared" si="4"/>
        <v>3863.58</v>
      </c>
    </row>
    <row r="11" spans="1:1030" s="2" customFormat="1" ht="39.75" customHeight="1" x14ac:dyDescent="0.25">
      <c r="B11" s="23">
        <v>5</v>
      </c>
      <c r="C11" s="15" t="s">
        <v>31</v>
      </c>
      <c r="D11" s="16">
        <v>2</v>
      </c>
      <c r="E11" s="16">
        <v>24</v>
      </c>
      <c r="F11" s="53">
        <v>34</v>
      </c>
      <c r="G11" s="18">
        <v>2970</v>
      </c>
      <c r="H11" s="6"/>
      <c r="I11" s="19">
        <v>1300</v>
      </c>
      <c r="J11" s="18">
        <v>2970</v>
      </c>
      <c r="K11" s="6"/>
      <c r="L11" s="92">
        <v>1300</v>
      </c>
      <c r="M11" s="87"/>
      <c r="N11" s="88"/>
      <c r="O11" s="88"/>
      <c r="P11" s="88"/>
      <c r="Q11" s="36">
        <f t="shared" si="0"/>
        <v>0</v>
      </c>
      <c r="R11" s="39">
        <v>0.25700000000000001</v>
      </c>
      <c r="S11" s="17"/>
      <c r="T11" s="4">
        <v>3.1399999999999997E-2</v>
      </c>
      <c r="U11" s="4">
        <v>0</v>
      </c>
      <c r="V11" s="5">
        <v>6.1799999999999997E-3</v>
      </c>
      <c r="W11" s="46"/>
      <c r="X11" s="4">
        <v>0.12670000000000001</v>
      </c>
      <c r="Y11" s="7">
        <v>6.75</v>
      </c>
      <c r="Z11" s="7">
        <v>0.08</v>
      </c>
      <c r="AA11" s="7">
        <v>2.25</v>
      </c>
      <c r="AB11" s="40">
        <f>ROUND((G11+J11)*R11+(H11+K11)*S11+(G11+H11+J11+K11)*(T11+U11+V11)+(I11+L11)*X11+E11*F11*(Y11+Z11)+(D11*E11*AA11),2)</f>
        <v>7760.51</v>
      </c>
      <c r="AC11" s="44">
        <f t="shared" si="2"/>
        <v>7760.51</v>
      </c>
      <c r="AD11" s="14">
        <f t="shared" si="3"/>
        <v>1784.92</v>
      </c>
      <c r="AE11" s="30">
        <f t="shared" si="4"/>
        <v>9545.43</v>
      </c>
    </row>
    <row r="12" spans="1:1030" s="2" customFormat="1" ht="39.75" customHeight="1" x14ac:dyDescent="0.25">
      <c r="B12" s="23">
        <v>6</v>
      </c>
      <c r="C12" s="59" t="s">
        <v>50</v>
      </c>
      <c r="D12" s="16">
        <v>9</v>
      </c>
      <c r="E12" s="16">
        <v>24</v>
      </c>
      <c r="F12" s="53">
        <v>88</v>
      </c>
      <c r="G12" s="18">
        <v>630</v>
      </c>
      <c r="H12" s="6">
        <v>1370</v>
      </c>
      <c r="I12" s="19" t="s">
        <v>51</v>
      </c>
      <c r="J12" s="18">
        <v>630</v>
      </c>
      <c r="K12" s="6">
        <v>1370</v>
      </c>
      <c r="L12" s="92" t="s">
        <v>51</v>
      </c>
      <c r="M12" s="87"/>
      <c r="N12" s="88"/>
      <c r="O12" s="88"/>
      <c r="P12" s="88"/>
      <c r="Q12" s="36">
        <f t="shared" si="0"/>
        <v>0</v>
      </c>
      <c r="R12" s="41">
        <v>0.32400000000000001</v>
      </c>
      <c r="S12" s="13">
        <v>0.18940000000000001</v>
      </c>
      <c r="T12" s="4">
        <v>3.1399999999999997E-2</v>
      </c>
      <c r="U12" s="4">
        <v>0</v>
      </c>
      <c r="V12" s="5">
        <v>6.1799999999999997E-3</v>
      </c>
      <c r="W12" s="7">
        <v>2.66</v>
      </c>
      <c r="X12" s="46"/>
      <c r="Y12" s="7">
        <v>6.95</v>
      </c>
      <c r="Z12" s="7">
        <v>0.08</v>
      </c>
      <c r="AA12" s="7">
        <v>2.25</v>
      </c>
      <c r="AB12" s="40">
        <f t="shared" si="1"/>
        <v>16985.439999999999</v>
      </c>
      <c r="AC12" s="44">
        <f t="shared" si="2"/>
        <v>16985.439999999999</v>
      </c>
      <c r="AD12" s="14">
        <f t="shared" si="3"/>
        <v>3906.65</v>
      </c>
      <c r="AE12" s="30">
        <f t="shared" si="4"/>
        <v>20892.09</v>
      </c>
    </row>
    <row r="13" spans="1:1030" s="2" customFormat="1" ht="39.75" customHeight="1" x14ac:dyDescent="0.25">
      <c r="B13" s="23">
        <v>7</v>
      </c>
      <c r="C13" s="59" t="s">
        <v>50</v>
      </c>
      <c r="D13" s="16">
        <v>14</v>
      </c>
      <c r="E13" s="16">
        <v>24</v>
      </c>
      <c r="F13" s="53">
        <v>59</v>
      </c>
      <c r="G13" s="18">
        <v>3350</v>
      </c>
      <c r="H13" s="6">
        <v>11070</v>
      </c>
      <c r="I13" s="19" t="s">
        <v>54</v>
      </c>
      <c r="J13" s="18">
        <v>3350</v>
      </c>
      <c r="K13" s="6">
        <v>11070</v>
      </c>
      <c r="L13" s="92" t="s">
        <v>54</v>
      </c>
      <c r="M13" s="87"/>
      <c r="N13" s="88"/>
      <c r="O13" s="88"/>
      <c r="P13" s="88"/>
      <c r="Q13" s="36">
        <f t="shared" ref="Q13:Q19" si="5">+ROUND(G13*M13+H13*N13+J13*O13+K13*P13,2)</f>
        <v>0</v>
      </c>
      <c r="R13" s="41">
        <v>0.32400000000000001</v>
      </c>
      <c r="S13" s="13">
        <v>0.18940000000000001</v>
      </c>
      <c r="T13" s="4">
        <v>3.1399999999999997E-2</v>
      </c>
      <c r="U13" s="4">
        <v>0</v>
      </c>
      <c r="V13" s="5">
        <v>6.1799999999999997E-3</v>
      </c>
      <c r="W13" s="7">
        <v>6.39</v>
      </c>
      <c r="X13" s="46"/>
      <c r="Y13" s="7">
        <v>6.95</v>
      </c>
      <c r="Z13" s="7">
        <v>0.08</v>
      </c>
      <c r="AA13" s="7">
        <v>2.25</v>
      </c>
      <c r="AB13" s="40">
        <f>ROUND((G13+J13)*R13+(H13+K13)*S13+(G13+H13+J13+K13)*(T13+U13+V13)+(D13*E13*W13)+E13*F13*(Y13+Z13)+(D13*E13*AA13),2)</f>
        <v>20305.439999999999</v>
      </c>
      <c r="AC13" s="44">
        <f t="shared" ref="AC13:AC19" si="6">AB13+Q13</f>
        <v>20305.439999999999</v>
      </c>
      <c r="AD13" s="14">
        <f t="shared" ref="AD13:AD19" si="7">+ROUND(AC13*0.23,2)</f>
        <v>4670.25</v>
      </c>
      <c r="AE13" s="30">
        <f t="shared" ref="AE13:AE19" si="8">+AD13+AC13</f>
        <v>24975.69</v>
      </c>
    </row>
    <row r="14" spans="1:1030" s="2" customFormat="1" ht="39.75" customHeight="1" x14ac:dyDescent="0.25">
      <c r="B14" s="23">
        <v>8</v>
      </c>
      <c r="C14" s="59" t="s">
        <v>50</v>
      </c>
      <c r="D14" s="16">
        <v>30</v>
      </c>
      <c r="E14" s="16">
        <v>24</v>
      </c>
      <c r="F14" s="53">
        <v>132</v>
      </c>
      <c r="G14" s="18">
        <v>13800</v>
      </c>
      <c r="H14" s="6">
        <v>43610</v>
      </c>
      <c r="I14" s="19" t="s">
        <v>55</v>
      </c>
      <c r="J14" s="18">
        <v>13800</v>
      </c>
      <c r="K14" s="6">
        <v>43610</v>
      </c>
      <c r="L14" s="92" t="s">
        <v>55</v>
      </c>
      <c r="M14" s="87"/>
      <c r="N14" s="88"/>
      <c r="O14" s="88"/>
      <c r="P14" s="88"/>
      <c r="Q14" s="36">
        <f t="shared" si="5"/>
        <v>0</v>
      </c>
      <c r="R14" s="41">
        <v>0.32400000000000001</v>
      </c>
      <c r="S14" s="13">
        <v>0.18940000000000001</v>
      </c>
      <c r="T14" s="4">
        <v>3.1399999999999997E-2</v>
      </c>
      <c r="U14" s="4">
        <v>0</v>
      </c>
      <c r="V14" s="5">
        <v>6.1799999999999997E-3</v>
      </c>
      <c r="W14" s="7">
        <v>10.64</v>
      </c>
      <c r="X14" s="46"/>
      <c r="Y14" s="7">
        <v>6.95</v>
      </c>
      <c r="Z14" s="7">
        <v>0.08</v>
      </c>
      <c r="AA14" s="7">
        <v>2.25</v>
      </c>
      <c r="AB14" s="40">
        <f t="shared" ref="AB14:AB16" si="9">ROUND((G14+J14)*R14+(H14+K14)*S14+(G14+H14+J14+K14)*(T14+U14+V14)+(D14*E14*W14)+E14*F14*(Y14+Z14)+(D14*E14*AA14),2)</f>
        <v>61328.639999999999</v>
      </c>
      <c r="AC14" s="44">
        <f t="shared" si="6"/>
        <v>61328.639999999999</v>
      </c>
      <c r="AD14" s="14">
        <f t="shared" si="7"/>
        <v>14105.59</v>
      </c>
      <c r="AE14" s="30">
        <f t="shared" si="8"/>
        <v>75434.23</v>
      </c>
    </row>
    <row r="15" spans="1:1030" s="2" customFormat="1" ht="39.75" customHeight="1" x14ac:dyDescent="0.25">
      <c r="B15" s="23">
        <v>9</v>
      </c>
      <c r="C15" s="59" t="s">
        <v>50</v>
      </c>
      <c r="D15" s="16">
        <v>35</v>
      </c>
      <c r="E15" s="16">
        <v>24</v>
      </c>
      <c r="F15" s="53">
        <v>179</v>
      </c>
      <c r="G15" s="18">
        <v>45300</v>
      </c>
      <c r="H15" s="6">
        <v>140170</v>
      </c>
      <c r="I15" s="19" t="s">
        <v>52</v>
      </c>
      <c r="J15" s="18">
        <v>45300</v>
      </c>
      <c r="K15" s="6">
        <v>140170</v>
      </c>
      <c r="L15" s="92" t="s">
        <v>52</v>
      </c>
      <c r="M15" s="87"/>
      <c r="N15" s="88"/>
      <c r="O15" s="88"/>
      <c r="P15" s="88"/>
      <c r="Q15" s="36">
        <f t="shared" ref="Q15" si="10">+ROUND(G15*M15+H15*N15+J15*O15+K15*P15,2)</f>
        <v>0</v>
      </c>
      <c r="R15" s="41">
        <v>0.32400000000000001</v>
      </c>
      <c r="S15" s="13">
        <v>0.18940000000000001</v>
      </c>
      <c r="T15" s="4">
        <v>3.1399999999999997E-2</v>
      </c>
      <c r="U15" s="4">
        <v>0</v>
      </c>
      <c r="V15" s="5">
        <v>6.1799999999999997E-3</v>
      </c>
      <c r="W15" s="7">
        <v>14.9</v>
      </c>
      <c r="X15" s="46"/>
      <c r="Y15" s="7">
        <v>6.95</v>
      </c>
      <c r="Z15" s="7">
        <v>0.08</v>
      </c>
      <c r="AA15" s="7">
        <v>2.25</v>
      </c>
      <c r="AB15" s="40">
        <f t="shared" ref="AB15" si="11">ROUND((G15+J15)*R15+(H15+K15)*S15+(G15+H15+J15+K15)*(T15+U15+V15)+(D15*E15*W15)+E15*F15*(Y15+Z15)+(D15*E15*AA15),2)</f>
        <v>140997.6</v>
      </c>
      <c r="AC15" s="44">
        <f t="shared" ref="AC15" si="12">AB15+Q15</f>
        <v>140997.6</v>
      </c>
      <c r="AD15" s="14">
        <f t="shared" ref="AD15" si="13">+ROUND(AC15*0.23,2)</f>
        <v>32429.45</v>
      </c>
      <c r="AE15" s="30">
        <f t="shared" ref="AE15" si="14">+AD15+AC15</f>
        <v>173427.05000000002</v>
      </c>
    </row>
    <row r="16" spans="1:1030" s="2" customFormat="1" ht="39.75" customHeight="1" x14ac:dyDescent="0.25">
      <c r="B16" s="23">
        <v>10</v>
      </c>
      <c r="C16" s="59" t="s">
        <v>50</v>
      </c>
      <c r="D16" s="16">
        <v>1</v>
      </c>
      <c r="E16" s="16">
        <v>23</v>
      </c>
      <c r="F16" s="53">
        <v>12</v>
      </c>
      <c r="G16" s="18">
        <v>4200</v>
      </c>
      <c r="H16" s="6">
        <v>11500</v>
      </c>
      <c r="I16" s="19" t="s">
        <v>52</v>
      </c>
      <c r="J16" s="18">
        <v>4900</v>
      </c>
      <c r="K16" s="6">
        <v>12900</v>
      </c>
      <c r="L16" s="92" t="s">
        <v>52</v>
      </c>
      <c r="M16" s="87"/>
      <c r="N16" s="88"/>
      <c r="O16" s="88"/>
      <c r="P16" s="88"/>
      <c r="Q16" s="36">
        <f t="shared" si="5"/>
        <v>0</v>
      </c>
      <c r="R16" s="41">
        <v>0.32400000000000001</v>
      </c>
      <c r="S16" s="13">
        <v>0.18940000000000001</v>
      </c>
      <c r="T16" s="4">
        <v>3.1399999999999997E-2</v>
      </c>
      <c r="U16" s="4">
        <v>0</v>
      </c>
      <c r="V16" s="5">
        <v>6.1799999999999997E-3</v>
      </c>
      <c r="W16" s="7">
        <v>14.9</v>
      </c>
      <c r="X16" s="46"/>
      <c r="Y16" s="7">
        <v>6.95</v>
      </c>
      <c r="Z16" s="7">
        <v>0.08</v>
      </c>
      <c r="AA16" s="7">
        <v>2.25</v>
      </c>
      <c r="AB16" s="40">
        <f t="shared" si="9"/>
        <v>11163.42</v>
      </c>
      <c r="AC16" s="44">
        <f t="shared" si="6"/>
        <v>11163.42</v>
      </c>
      <c r="AD16" s="14">
        <f t="shared" si="7"/>
        <v>2567.59</v>
      </c>
      <c r="AE16" s="30">
        <f t="shared" si="8"/>
        <v>13731.01</v>
      </c>
    </row>
    <row r="17" spans="2:31" s="2" customFormat="1" ht="39.75" customHeight="1" x14ac:dyDescent="0.25">
      <c r="B17" s="23">
        <v>11</v>
      </c>
      <c r="C17" s="59" t="s">
        <v>50</v>
      </c>
      <c r="D17" s="16">
        <v>1</v>
      </c>
      <c r="E17" s="16">
        <v>22</v>
      </c>
      <c r="F17" s="53">
        <v>10</v>
      </c>
      <c r="G17" s="18">
        <v>1200</v>
      </c>
      <c r="H17" s="6">
        <v>2600</v>
      </c>
      <c r="I17" s="19" t="s">
        <v>52</v>
      </c>
      <c r="J17" s="18">
        <v>1320</v>
      </c>
      <c r="K17" s="6">
        <v>2830</v>
      </c>
      <c r="L17" s="92" t="s">
        <v>52</v>
      </c>
      <c r="M17" s="87"/>
      <c r="N17" s="88"/>
      <c r="O17" s="88"/>
      <c r="P17" s="88"/>
      <c r="Q17" s="36">
        <f t="shared" ref="Q17" si="15">+ROUND(G17*M17+H17*N17+J17*O17+K17*P17,2)</f>
        <v>0</v>
      </c>
      <c r="R17" s="41">
        <v>0.32400000000000001</v>
      </c>
      <c r="S17" s="13">
        <v>0.18940000000000001</v>
      </c>
      <c r="T17" s="4">
        <v>3.1399999999999997E-2</v>
      </c>
      <c r="U17" s="4">
        <v>0</v>
      </c>
      <c r="V17" s="5">
        <v>6.1799999999999997E-3</v>
      </c>
      <c r="W17" s="7">
        <v>14.9</v>
      </c>
      <c r="X17" s="46"/>
      <c r="Y17" s="7">
        <v>6.95</v>
      </c>
      <c r="Z17" s="7">
        <v>0.08</v>
      </c>
      <c r="AA17" s="7">
        <v>2.25</v>
      </c>
      <c r="AB17" s="40">
        <f t="shared" ref="AB17" si="16">ROUND((G17+J17)*R17+(H17+K17)*S17+(G17+H17+J17+K17)*(T17+U17+V17)+(D17*E17*W17)+E17*F17*(Y17+Z17)+(D17*E17*AA17),2)</f>
        <v>4067.58</v>
      </c>
      <c r="AC17" s="44">
        <f t="shared" ref="AC17" si="17">AB17+Q17</f>
        <v>4067.58</v>
      </c>
      <c r="AD17" s="14">
        <f t="shared" ref="AD17" si="18">+ROUND(AC17*0.23,2)</f>
        <v>935.54</v>
      </c>
      <c r="AE17" s="30">
        <f t="shared" ref="AE17" si="19">+AD17+AC17</f>
        <v>5003.12</v>
      </c>
    </row>
    <row r="18" spans="2:31" s="2" customFormat="1" ht="39.75" customHeight="1" x14ac:dyDescent="0.25">
      <c r="B18" s="23">
        <v>12</v>
      </c>
      <c r="C18" s="59" t="s">
        <v>50</v>
      </c>
      <c r="D18" s="16">
        <v>2</v>
      </c>
      <c r="E18" s="16">
        <v>24</v>
      </c>
      <c r="F18" s="53">
        <v>52</v>
      </c>
      <c r="G18" s="18">
        <v>680</v>
      </c>
      <c r="H18" s="6">
        <v>2460</v>
      </c>
      <c r="I18" s="19">
        <v>2800</v>
      </c>
      <c r="J18" s="18">
        <v>680</v>
      </c>
      <c r="K18" s="6">
        <v>2460</v>
      </c>
      <c r="L18" s="92">
        <v>2800</v>
      </c>
      <c r="M18" s="87"/>
      <c r="N18" s="88"/>
      <c r="O18" s="88"/>
      <c r="P18" s="88"/>
      <c r="Q18" s="36">
        <f t="shared" si="5"/>
        <v>0</v>
      </c>
      <c r="R18" s="41">
        <v>0.32400000000000001</v>
      </c>
      <c r="S18" s="13">
        <v>0.18940000000000001</v>
      </c>
      <c r="T18" s="4">
        <v>3.1399999999999997E-2</v>
      </c>
      <c r="U18" s="4">
        <v>0</v>
      </c>
      <c r="V18" s="5">
        <v>6.1799999999999997E-3</v>
      </c>
      <c r="W18" s="46"/>
      <c r="X18" s="4">
        <v>0.12670000000000001</v>
      </c>
      <c r="Y18" s="7">
        <v>6.75</v>
      </c>
      <c r="Z18" s="7">
        <v>0.08</v>
      </c>
      <c r="AA18" s="7">
        <v>2.25</v>
      </c>
      <c r="AB18" s="40">
        <f>ROUND((G18+J18)*R18+(H18+K18)*S18+(G18+H18+J18+K18)*(T18+U18+V18)+(I18+L18)*X18+E18*F18*(Y18+Z18)+(D18*E18*AA18),2)</f>
        <v>10949.85</v>
      </c>
      <c r="AC18" s="44">
        <f t="shared" si="6"/>
        <v>10949.85</v>
      </c>
      <c r="AD18" s="14">
        <f t="shared" si="7"/>
        <v>2518.4699999999998</v>
      </c>
      <c r="AE18" s="30">
        <f t="shared" si="8"/>
        <v>13468.32</v>
      </c>
    </row>
    <row r="19" spans="2:31" s="2" customFormat="1" ht="39.75" customHeight="1" x14ac:dyDescent="0.25">
      <c r="B19" s="23">
        <v>13</v>
      </c>
      <c r="C19" s="59" t="s">
        <v>50</v>
      </c>
      <c r="D19" s="16">
        <v>1</v>
      </c>
      <c r="E19" s="16">
        <v>23</v>
      </c>
      <c r="F19" s="53">
        <v>40</v>
      </c>
      <c r="G19" s="18">
        <v>10600</v>
      </c>
      <c r="H19" s="6">
        <v>22800</v>
      </c>
      <c r="I19" s="19">
        <v>15000</v>
      </c>
      <c r="J19" s="18">
        <v>12100</v>
      </c>
      <c r="K19" s="6">
        <v>24500</v>
      </c>
      <c r="L19" s="92">
        <v>16500</v>
      </c>
      <c r="M19" s="87"/>
      <c r="N19" s="88"/>
      <c r="O19" s="88"/>
      <c r="P19" s="88"/>
      <c r="Q19" s="36">
        <f t="shared" si="5"/>
        <v>0</v>
      </c>
      <c r="R19" s="41">
        <v>0.32400000000000001</v>
      </c>
      <c r="S19" s="13">
        <v>0.18940000000000001</v>
      </c>
      <c r="T19" s="4">
        <v>3.1399999999999997E-2</v>
      </c>
      <c r="U19" s="4">
        <v>0</v>
      </c>
      <c r="V19" s="5">
        <v>6.1799999999999997E-3</v>
      </c>
      <c r="W19" s="46"/>
      <c r="X19" s="4">
        <v>0.12670000000000001</v>
      </c>
      <c r="Y19" s="7">
        <v>6.75</v>
      </c>
      <c r="Z19" s="7">
        <v>0.08</v>
      </c>
      <c r="AA19" s="7">
        <v>0.75</v>
      </c>
      <c r="AB19" s="40">
        <f>ROUND((G19+J19)*R19+(H19+K19)*S19+(G19+H19+J19+K19)*(T19+U19+V19)+(I19+L19)*X19+E19*F19*(Y19+Z19)+(D19*E19*AA19),2)</f>
        <v>29235.919999999998</v>
      </c>
      <c r="AC19" s="44">
        <f t="shared" si="6"/>
        <v>29235.919999999998</v>
      </c>
      <c r="AD19" s="14">
        <f t="shared" si="7"/>
        <v>6724.26</v>
      </c>
      <c r="AE19" s="30">
        <f t="shared" si="8"/>
        <v>35960.18</v>
      </c>
    </row>
    <row r="20" spans="2:31" s="2" customFormat="1" ht="39.75" customHeight="1" x14ac:dyDescent="0.25">
      <c r="B20" s="23">
        <v>14</v>
      </c>
      <c r="C20" s="55" t="s">
        <v>75</v>
      </c>
      <c r="D20" s="16">
        <v>5</v>
      </c>
      <c r="E20" s="16">
        <v>24</v>
      </c>
      <c r="F20" s="53"/>
      <c r="G20" s="18">
        <v>1150</v>
      </c>
      <c r="H20" s="6"/>
      <c r="I20" s="19" t="s">
        <v>51</v>
      </c>
      <c r="J20" s="18">
        <v>1150</v>
      </c>
      <c r="K20" s="6"/>
      <c r="L20" s="92" t="s">
        <v>51</v>
      </c>
      <c r="M20" s="87"/>
      <c r="N20" s="88"/>
      <c r="O20" s="88"/>
      <c r="P20" s="88"/>
      <c r="Q20" s="36">
        <f>+ROUND(G20*M20+H20*N20+J20*O20+K20*P20,2)</f>
        <v>0</v>
      </c>
      <c r="R20" s="39">
        <v>0.35</v>
      </c>
      <c r="S20" s="17"/>
      <c r="T20" s="4">
        <v>3.1399999999999997E-2</v>
      </c>
      <c r="U20" s="4">
        <v>0</v>
      </c>
      <c r="V20" s="5">
        <v>6.1799999999999997E-3</v>
      </c>
      <c r="W20" s="7">
        <v>2.66</v>
      </c>
      <c r="X20" s="46"/>
      <c r="Y20" s="7">
        <v>5.5</v>
      </c>
      <c r="Z20" s="7">
        <v>0.02</v>
      </c>
      <c r="AA20" s="7">
        <v>2.25</v>
      </c>
      <c r="AB20" s="40">
        <f>ROUND((G20+J20)*R20+(H20+K20)*S20+(G20+H20+J20+K20)*(T20+U20+V20)+(D20*E20*W20)+D20*E20*(Y20+Z20)+(D20*E20*AA20),2)</f>
        <v>2143.0300000000002</v>
      </c>
      <c r="AC20" s="44">
        <f>AB20+Q20</f>
        <v>2143.0300000000002</v>
      </c>
      <c r="AD20" s="14">
        <f>+ROUND(AC20*0.23,2)</f>
        <v>492.9</v>
      </c>
      <c r="AE20" s="30">
        <f>+AD20+AC20</f>
        <v>2635.9300000000003</v>
      </c>
    </row>
    <row r="21" spans="2:31" s="2" customFormat="1" ht="39.75" customHeight="1" x14ac:dyDescent="0.25">
      <c r="B21" s="23">
        <v>15</v>
      </c>
      <c r="C21" s="55" t="s">
        <v>75</v>
      </c>
      <c r="D21" s="16">
        <v>1</v>
      </c>
      <c r="E21" s="16">
        <v>24</v>
      </c>
      <c r="F21" s="53"/>
      <c r="G21" s="18">
        <v>730</v>
      </c>
      <c r="H21" s="6"/>
      <c r="I21" s="19" t="s">
        <v>54</v>
      </c>
      <c r="J21" s="18">
        <v>730</v>
      </c>
      <c r="K21" s="6"/>
      <c r="L21" s="92" t="s">
        <v>54</v>
      </c>
      <c r="M21" s="87"/>
      <c r="N21" s="88"/>
      <c r="O21" s="88"/>
      <c r="P21" s="88"/>
      <c r="Q21" s="36">
        <f>+ROUND(G21*M21+H21*N21+J21*O21+K21*P21,2)</f>
        <v>0</v>
      </c>
      <c r="R21" s="39">
        <v>0.35</v>
      </c>
      <c r="S21" s="17"/>
      <c r="T21" s="4">
        <v>3.1399999999999997E-2</v>
      </c>
      <c r="U21" s="4">
        <v>0</v>
      </c>
      <c r="V21" s="5">
        <v>6.1799999999999997E-3</v>
      </c>
      <c r="W21" s="7">
        <v>6.39</v>
      </c>
      <c r="X21" s="46"/>
      <c r="Y21" s="7">
        <v>5.5</v>
      </c>
      <c r="Z21" s="7">
        <v>0.1</v>
      </c>
      <c r="AA21" s="7">
        <v>2.25</v>
      </c>
      <c r="AB21" s="40">
        <f>ROUND((G21+J21)*R21+(H21+K21)*S21+(G21+H21+J21+K21)*(T21+U21+V21)+(D21*E21*W21)+D21*E21*(Y21+Z21)+(D21*E21*AA21),2)</f>
        <v>907.63</v>
      </c>
      <c r="AC21" s="44">
        <f>AB21+Q21</f>
        <v>907.63</v>
      </c>
      <c r="AD21" s="14">
        <f>+ROUND(AC21*0.23,2)</f>
        <v>208.75</v>
      </c>
      <c r="AE21" s="30">
        <f>+AD21+AC21</f>
        <v>1116.3800000000001</v>
      </c>
    </row>
    <row r="22" spans="2:31" s="2" customFormat="1" ht="39.75" customHeight="1" x14ac:dyDescent="0.25">
      <c r="B22" s="23">
        <v>16</v>
      </c>
      <c r="C22" s="55" t="s">
        <v>75</v>
      </c>
      <c r="D22" s="16">
        <v>1</v>
      </c>
      <c r="E22" s="16">
        <v>24</v>
      </c>
      <c r="F22" s="53"/>
      <c r="G22" s="18">
        <v>2620</v>
      </c>
      <c r="H22" s="6"/>
      <c r="I22" s="19" t="s">
        <v>55</v>
      </c>
      <c r="J22" s="18">
        <v>2620</v>
      </c>
      <c r="K22" s="6"/>
      <c r="L22" s="92" t="s">
        <v>55</v>
      </c>
      <c r="M22" s="87"/>
      <c r="N22" s="88"/>
      <c r="O22" s="88"/>
      <c r="P22" s="88"/>
      <c r="Q22" s="36">
        <f>+ROUND(G22*M22+H22*N22+J22*O22+K22*P22,2)</f>
        <v>0</v>
      </c>
      <c r="R22" s="39">
        <v>0.35</v>
      </c>
      <c r="S22" s="17"/>
      <c r="T22" s="4">
        <v>3.1399999999999997E-2</v>
      </c>
      <c r="U22" s="4">
        <v>0</v>
      </c>
      <c r="V22" s="5">
        <v>6.1799999999999997E-3</v>
      </c>
      <c r="W22" s="7">
        <v>10.64</v>
      </c>
      <c r="X22" s="46"/>
      <c r="Y22" s="7">
        <v>5.5</v>
      </c>
      <c r="Z22" s="7">
        <v>0.33</v>
      </c>
      <c r="AA22" s="7">
        <v>2.25</v>
      </c>
      <c r="AB22" s="40">
        <f t="shared" ref="AB22" si="20">ROUND((G22+J22)*R22+(H22+K22)*S22+(G22+H22+J22+K22)*(T22+U22+V22)+(D22*E22*W22)+D22*E22*(Y22+Z22)+(D22*E22*AA22),2)</f>
        <v>2480.1999999999998</v>
      </c>
      <c r="AC22" s="44">
        <f>AB22+Q22</f>
        <v>2480.1999999999998</v>
      </c>
      <c r="AD22" s="14">
        <f>+ROUND(AC22*0.23,2)</f>
        <v>570.45000000000005</v>
      </c>
      <c r="AE22" s="30">
        <f>+AD22+AC22</f>
        <v>3050.6499999999996</v>
      </c>
    </row>
    <row r="23" spans="2:31" s="2" customFormat="1" ht="39.75" customHeight="1" thickBot="1" x14ac:dyDescent="0.3">
      <c r="B23" s="24">
        <v>17</v>
      </c>
      <c r="C23" s="65" t="s">
        <v>75</v>
      </c>
      <c r="D23" s="51">
        <v>1</v>
      </c>
      <c r="E23" s="51">
        <v>24</v>
      </c>
      <c r="F23" s="54"/>
      <c r="G23" s="20">
        <v>3210</v>
      </c>
      <c r="H23" s="21"/>
      <c r="I23" s="22" t="s">
        <v>52</v>
      </c>
      <c r="J23" s="20">
        <v>3210</v>
      </c>
      <c r="K23" s="21"/>
      <c r="L23" s="93" t="s">
        <v>52</v>
      </c>
      <c r="M23" s="89"/>
      <c r="N23" s="90"/>
      <c r="O23" s="90"/>
      <c r="P23" s="90"/>
      <c r="Q23" s="37">
        <f>+ROUND(G23*M23+H23*N23+J23*O23+K23*P23,2)</f>
        <v>0</v>
      </c>
      <c r="R23" s="77">
        <v>0.35</v>
      </c>
      <c r="S23" s="78"/>
      <c r="T23" s="31">
        <v>3.1399999999999997E-2</v>
      </c>
      <c r="U23" s="31">
        <v>0</v>
      </c>
      <c r="V23" s="32">
        <v>6.1799999999999997E-3</v>
      </c>
      <c r="W23" s="33">
        <v>14.9</v>
      </c>
      <c r="X23" s="47"/>
      <c r="Y23" s="33">
        <v>9.99</v>
      </c>
      <c r="Z23" s="33">
        <v>0.33</v>
      </c>
      <c r="AA23" s="33">
        <v>2.25</v>
      </c>
      <c r="AB23" s="42">
        <f>ROUND((G23+J23)*R23+(H23+K23)*S23+(G23+H23+J23+K23)*(T23+U23+V23)+(D23*E23*W23)+D23*E23*(Y23+Z23)+(D23*E23*AA23),2)</f>
        <v>3147.54</v>
      </c>
      <c r="AC23" s="45">
        <f>AB23+Q23</f>
        <v>3147.54</v>
      </c>
      <c r="AD23" s="34">
        <f>+ROUND(AC23*0.23,2)</f>
        <v>723.93</v>
      </c>
      <c r="AE23" s="35">
        <f>+AD23+AC23</f>
        <v>3871.47</v>
      </c>
    </row>
    <row r="24" spans="2:31" s="2" customFormat="1" ht="29.25" customHeight="1" thickBot="1" x14ac:dyDescent="0.3"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56">
        <f>SUM(AC7:AC23)</f>
        <v>322887.07</v>
      </c>
      <c r="AD24" s="57">
        <f>SUM(AD7:AD23)</f>
        <v>74264.039999999979</v>
      </c>
      <c r="AE24" s="58">
        <f>SUM(AE7:AE23)</f>
        <v>397151.11000000004</v>
      </c>
    </row>
    <row r="26" spans="2:31" s="3" customFormat="1" ht="12.75" customHeight="1" x14ac:dyDescent="0.2">
      <c r="U26" s="97"/>
      <c r="V26" s="97"/>
      <c r="W26" s="97"/>
      <c r="X26" s="97"/>
      <c r="Y26" s="97"/>
      <c r="Z26" s="97"/>
      <c r="AA26" s="97"/>
    </row>
    <row r="27" spans="2:31" s="3" customFormat="1" ht="18.75" customHeight="1" x14ac:dyDescent="0.2">
      <c r="D27" s="8" t="s">
        <v>73</v>
      </c>
      <c r="U27" s="97"/>
      <c r="V27" s="97"/>
      <c r="W27" s="97"/>
      <c r="X27" s="97"/>
      <c r="Y27" s="97"/>
      <c r="Z27" s="97"/>
      <c r="AA27" s="97"/>
      <c r="AB27" s="43"/>
    </row>
    <row r="28" spans="2:31" s="3" customFormat="1" ht="18.75" customHeight="1" x14ac:dyDescent="0.2">
      <c r="D28" s="8" t="s">
        <v>76</v>
      </c>
    </row>
    <row r="29" spans="2:31" s="3" customFormat="1" ht="18.75" customHeight="1" x14ac:dyDescent="0.2">
      <c r="D29" s="8" t="s">
        <v>74</v>
      </c>
    </row>
    <row r="30" spans="2:31" s="3" customFormat="1" ht="18.75" customHeight="1" x14ac:dyDescent="0.2"/>
    <row r="31" spans="2:31" ht="18.75" customHeight="1" x14ac:dyDescent="0.25">
      <c r="D31" s="12" t="s">
        <v>53</v>
      </c>
    </row>
    <row r="32" spans="2:31" ht="18.75" customHeight="1" x14ac:dyDescent="0.25">
      <c r="D32" s="12"/>
    </row>
    <row r="33" spans="4:16" ht="18.75" customHeight="1" x14ac:dyDescent="0.25">
      <c r="D33" s="10" t="s">
        <v>43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4:16" ht="18.75" customHeight="1" x14ac:dyDescent="0.25">
      <c r="D34" s="10" t="s">
        <v>44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4:16" ht="18.75" customHeight="1" x14ac:dyDescent="0.25">
      <c r="D35" s="10" t="s">
        <v>45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4:16" ht="18.75" customHeight="1" x14ac:dyDescent="0.25">
      <c r="D36" s="10" t="s">
        <v>46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4:16" ht="18.75" customHeight="1" x14ac:dyDescent="0.25">
      <c r="D37" s="9"/>
    </row>
    <row r="38" spans="4:16" ht="18.75" customHeight="1" x14ac:dyDescent="0.25"/>
    <row r="39" spans="4:16" ht="21.75" customHeight="1" x14ac:dyDescent="0.25"/>
  </sheetData>
  <mergeCells count="24">
    <mergeCell ref="AE3:AE4"/>
    <mergeCell ref="Q4:Q5"/>
    <mergeCell ref="R4:S4"/>
    <mergeCell ref="Y4:Y5"/>
    <mergeCell ref="Z4:Z5"/>
    <mergeCell ref="AA4:AA5"/>
    <mergeCell ref="AB4:AB5"/>
    <mergeCell ref="M3:Q3"/>
    <mergeCell ref="R3:AB3"/>
    <mergeCell ref="AC3:AC4"/>
    <mergeCell ref="AD3:AD4"/>
    <mergeCell ref="B3:B5"/>
    <mergeCell ref="U26:AA27"/>
    <mergeCell ref="C3:C5"/>
    <mergeCell ref="D3:D5"/>
    <mergeCell ref="E3:E5"/>
    <mergeCell ref="F3:F5"/>
    <mergeCell ref="M4:N4"/>
    <mergeCell ref="C24:AB24"/>
    <mergeCell ref="G3:H4"/>
    <mergeCell ref="I3:I4"/>
    <mergeCell ref="J3:K4"/>
    <mergeCell ref="L3:L4"/>
    <mergeCell ref="O4:P4"/>
  </mergeCells>
  <pageMargins left="0.25972222222222202" right="0.22986111111111099" top="0.75" bottom="0.75" header="0.51180555555555496" footer="0.51180555555555496"/>
  <pageSetup paperSize="9" firstPageNumber="0" fitToHeight="0" orientation="landscape" horizontalDpi="300" verticalDpi="300" r:id="rId1"/>
  <ignoredErrors>
    <ignoredError sqref="AB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Marcin Skowron</cp:lastModifiedBy>
  <cp:revision>0</cp:revision>
  <cp:lastPrinted>2016-11-29T18:42:16Z</cp:lastPrinted>
  <dcterms:created xsi:type="dcterms:W3CDTF">2016-11-29T16:23:15Z</dcterms:created>
  <dcterms:modified xsi:type="dcterms:W3CDTF">2024-11-06T08:18:16Z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