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S Ostrów Wielkopolski\2026\"/>
    </mc:Choice>
  </mc:AlternateContent>
  <xr:revisionPtr revIDLastSave="0" documentId="8_{BFB24A58-40EC-4DEB-BD8C-B2A680487B2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cz. 2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BR23" i="1"/>
  <c r="BG22" i="1"/>
  <c r="BG21" i="1"/>
  <c r="BG20" i="1"/>
  <c r="BG19" i="1"/>
  <c r="BG18" i="1"/>
  <c r="BG17" i="1"/>
  <c r="BG16" i="1"/>
  <c r="BG15" i="1"/>
  <c r="BG14" i="1"/>
  <c r="BD22" i="1"/>
  <c r="BD21" i="1"/>
  <c r="BD20" i="1"/>
  <c r="BD19" i="1"/>
  <c r="BD18" i="1"/>
  <c r="BD17" i="1"/>
  <c r="BD16" i="1"/>
  <c r="BD15" i="1"/>
  <c r="BD14" i="1"/>
  <c r="BC22" i="1"/>
  <c r="BC21" i="1"/>
  <c r="BC20" i="1"/>
  <c r="BC19" i="1"/>
  <c r="BC18" i="1"/>
  <c r="BC17" i="1"/>
  <c r="BC16" i="1"/>
  <c r="BC15" i="1"/>
  <c r="BC14" i="1"/>
  <c r="AZ14" i="1"/>
  <c r="AI16" i="1"/>
  <c r="AR22" i="1"/>
  <c r="AQ22" i="1"/>
  <c r="AP22" i="1"/>
  <c r="AO22" i="1"/>
  <c r="AS22" i="1" s="1"/>
  <c r="AN22" i="1"/>
  <c r="BP22" i="1"/>
  <c r="BQ22" i="1" s="1"/>
  <c r="BB22" i="1"/>
  <c r="AX22" i="1"/>
  <c r="AU22" i="1"/>
  <c r="BF22" i="1" l="1"/>
  <c r="BK22" i="1"/>
  <c r="AV22" i="1"/>
  <c r="BS22" i="1" s="1"/>
  <c r="BM22" i="1"/>
  <c r="BH22" i="1"/>
  <c r="BO22" i="1"/>
  <c r="AZ15" i="1"/>
  <c r="BP21" i="1"/>
  <c r="BP20" i="1"/>
  <c r="BP19" i="1"/>
  <c r="BP18" i="1"/>
  <c r="BP17" i="1"/>
  <c r="BN21" i="1"/>
  <c r="BN20" i="1"/>
  <c r="BO20" i="1" s="1"/>
  <c r="BN19" i="1"/>
  <c r="BO19" i="1" s="1"/>
  <c r="BN18" i="1"/>
  <c r="BN17" i="1"/>
  <c r="BL21" i="1"/>
  <c r="BL20" i="1"/>
  <c r="BM20" i="1" s="1"/>
  <c r="BL19" i="1"/>
  <c r="BM19" i="1" s="1"/>
  <c r="BL18" i="1"/>
  <c r="BL17" i="1"/>
  <c r="BQ15" i="1"/>
  <c r="BO15" i="1"/>
  <c r="BM15" i="1"/>
  <c r="BA21" i="1"/>
  <c r="BB21" i="1" s="1"/>
  <c r="BA20" i="1"/>
  <c r="BB20" i="1" s="1"/>
  <c r="BA19" i="1"/>
  <c r="BB19" i="1" s="1"/>
  <c r="BA18" i="1"/>
  <c r="BB18" i="1" s="1"/>
  <c r="BA17" i="1"/>
  <c r="AY19" i="1"/>
  <c r="AZ19" i="1" s="1"/>
  <c r="AW21" i="1"/>
  <c r="AX21" i="1" s="1"/>
  <c r="AW20" i="1"/>
  <c r="AX20" i="1" s="1"/>
  <c r="AW19" i="1"/>
  <c r="AX19" i="1" s="1"/>
  <c r="AW18" i="1"/>
  <c r="AX18" i="1" s="1"/>
  <c r="AW17" i="1"/>
  <c r="AX17" i="1" s="1"/>
  <c r="AY18" i="1"/>
  <c r="BB17" i="1"/>
  <c r="AY17" i="1"/>
  <c r="AZ17" i="1" s="1"/>
  <c r="BP16" i="1"/>
  <c r="BQ16" i="1" s="1"/>
  <c r="BN16" i="1"/>
  <c r="BO16" i="1" s="1"/>
  <c r="BL16" i="1"/>
  <c r="BM16" i="1" s="1"/>
  <c r="BA16" i="1"/>
  <c r="BB16" i="1" s="1"/>
  <c r="AY16" i="1"/>
  <c r="AY20" i="1" s="1"/>
  <c r="AZ20" i="1" s="1"/>
  <c r="AW16" i="1"/>
  <c r="AX16" i="1" s="1"/>
  <c r="BB15" i="1"/>
  <c r="AX15" i="1"/>
  <c r="BB14" i="1"/>
  <c r="AX14" i="1"/>
  <c r="AZ18" i="1" l="1"/>
  <c r="AY22" i="1"/>
  <c r="AZ22" i="1" s="1"/>
  <c r="BR22" i="1" s="1"/>
  <c r="BT22" i="1" s="1"/>
  <c r="BU22" i="1" s="1"/>
  <c r="BV22" i="1" s="1"/>
  <c r="AZ16" i="1"/>
  <c r="AY21" i="1"/>
  <c r="AZ21" i="1" s="1"/>
  <c r="A15" i="1" l="1"/>
  <c r="A16" i="1" s="1"/>
  <c r="A17" i="1" s="1"/>
  <c r="A18" i="1" s="1"/>
  <c r="A19" i="1" s="1"/>
  <c r="A20" i="1" s="1"/>
  <c r="A21" i="1" s="1"/>
  <c r="A22" i="1" s="1"/>
  <c r="AR21" i="1"/>
  <c r="AQ21" i="1"/>
  <c r="BQ21" i="1" s="1"/>
  <c r="AP21" i="1"/>
  <c r="BO21" i="1" s="1"/>
  <c r="AO21" i="1"/>
  <c r="BM21" i="1" s="1"/>
  <c r="AN21" i="1"/>
  <c r="AR20" i="1"/>
  <c r="AQ20" i="1"/>
  <c r="BQ20" i="1" s="1"/>
  <c r="AN20" i="1"/>
  <c r="AR19" i="1"/>
  <c r="AQ19" i="1"/>
  <c r="BQ19" i="1" s="1"/>
  <c r="AN19" i="1"/>
  <c r="AR18" i="1"/>
  <c r="AQ18" i="1"/>
  <c r="BQ18" i="1" s="1"/>
  <c r="AP18" i="1"/>
  <c r="BO18" i="1" s="1"/>
  <c r="AO18" i="1"/>
  <c r="BM18" i="1" s="1"/>
  <c r="AN18" i="1"/>
  <c r="AR17" i="1"/>
  <c r="AQ17" i="1"/>
  <c r="BQ17" i="1" s="1"/>
  <c r="AP17" i="1"/>
  <c r="BO17" i="1" s="1"/>
  <c r="AO17" i="1"/>
  <c r="BM17" i="1" s="1"/>
  <c r="AN17" i="1"/>
  <c r="AR16" i="1"/>
  <c r="AN16" i="1"/>
  <c r="AR15" i="1"/>
  <c r="AN15" i="1"/>
  <c r="AR14" i="1"/>
  <c r="AQ14" i="1"/>
  <c r="BQ14" i="1" s="1"/>
  <c r="AP14" i="1"/>
  <c r="BO14" i="1" s="1"/>
  <c r="AO14" i="1"/>
  <c r="BM14" i="1" s="1"/>
  <c r="AN14" i="1"/>
  <c r="AS15" i="1" l="1"/>
  <c r="AS16" i="1"/>
  <c r="AS14" i="1"/>
  <c r="AS19" i="1"/>
  <c r="AS20" i="1"/>
  <c r="AS18" i="1"/>
  <c r="AS21" i="1"/>
  <c r="AS17" i="1"/>
  <c r="AS23" i="1" l="1"/>
  <c r="AS24" i="1" s="1"/>
  <c r="BK16" i="1"/>
  <c r="BF16" i="1"/>
  <c r="BH16" i="1"/>
  <c r="BK21" i="1"/>
  <c r="BF21" i="1"/>
  <c r="BH21" i="1"/>
  <c r="BK15" i="1"/>
  <c r="BF15" i="1"/>
  <c r="BH15" i="1"/>
  <c r="BK18" i="1"/>
  <c r="BF18" i="1"/>
  <c r="BH18" i="1"/>
  <c r="BK19" i="1"/>
  <c r="BF19" i="1"/>
  <c r="BH19" i="1"/>
  <c r="BK17" i="1"/>
  <c r="BF17" i="1"/>
  <c r="BH17" i="1"/>
  <c r="BH20" i="1"/>
  <c r="BF20" i="1"/>
  <c r="BK20" i="1"/>
  <c r="BR20" i="1" s="1"/>
  <c r="BK14" i="1"/>
  <c r="BF14" i="1"/>
  <c r="BH14" i="1"/>
  <c r="BR15" i="1" l="1"/>
  <c r="BR14" i="1"/>
  <c r="BR19" i="1"/>
  <c r="BR21" i="1"/>
  <c r="BR18" i="1"/>
  <c r="BR17" i="1"/>
  <c r="BR16" i="1"/>
  <c r="AU21" i="1" l="1"/>
  <c r="AV21" i="1" s="1"/>
  <c r="BS21" i="1" s="1"/>
  <c r="BT21" i="1" s="1"/>
  <c r="BU21" i="1" s="1"/>
  <c r="BV21" i="1" s="1"/>
  <c r="AU19" i="1"/>
  <c r="AV19" i="1" s="1"/>
  <c r="BS19" i="1" s="1"/>
  <c r="BT19" i="1" s="1"/>
  <c r="AU18" i="1"/>
  <c r="AV18" i="1" s="1"/>
  <c r="BS18" i="1" s="1"/>
  <c r="BT18" i="1" s="1"/>
  <c r="BU18" i="1" s="1"/>
  <c r="BV18" i="1" s="1"/>
  <c r="AU17" i="1"/>
  <c r="AV17" i="1" s="1"/>
  <c r="BS17" i="1" s="1"/>
  <c r="BT17" i="1" s="1"/>
  <c r="BU17" i="1" s="1"/>
  <c r="BV17" i="1" s="1"/>
  <c r="AU14" i="1"/>
  <c r="AV14" i="1" s="1"/>
  <c r="BS14" i="1" s="1"/>
  <c r="AU20" i="1"/>
  <c r="AV20" i="1" s="1"/>
  <c r="BS20" i="1" s="1"/>
  <c r="BT20" i="1" s="1"/>
  <c r="BU20" i="1" s="1"/>
  <c r="BV20" i="1" s="1"/>
  <c r="AU15" i="1"/>
  <c r="AV15" i="1" s="1"/>
  <c r="BS15" i="1" s="1"/>
  <c r="BT15" i="1" s="1"/>
  <c r="BU15" i="1" s="1"/>
  <c r="BV15" i="1" s="1"/>
  <c r="AU16" i="1"/>
  <c r="AV16" i="1" s="1"/>
  <c r="BS16" i="1" s="1"/>
  <c r="BT16" i="1" s="1"/>
  <c r="BU16" i="1" s="1"/>
  <c r="BV16" i="1" s="1"/>
  <c r="BT14" i="1" l="1"/>
  <c r="BU14" i="1" s="1"/>
  <c r="BV14" i="1" s="1"/>
  <c r="BS23" i="1"/>
  <c r="BT23" i="1" s="1"/>
  <c r="BU23" i="1" s="1"/>
  <c r="BV23" i="1" s="1"/>
  <c r="BU19" i="1"/>
  <c r="BV19" i="1" s="1"/>
</calcChain>
</file>

<file path=xl/sharedStrings.xml><?xml version="1.0" encoding="utf-8"?>
<sst xmlns="http://schemas.openxmlformats.org/spreadsheetml/2006/main" count="413" uniqueCount="157">
  <si>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</si>
  <si>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</si>
  <si>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</si>
  <si>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</si>
  <si>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</si>
  <si>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</si>
  <si>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</si>
  <si>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</si>
  <si>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</si>
  <si>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</si>
  <si>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</si>
  <si>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</si>
  <si>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</si>
  <si>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</si>
  <si>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</si>
  <si>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</si>
  <si>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</si>
  <si>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</si>
  <si>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</si>
  <si>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</si>
  <si>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</si>
  <si>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</si>
  <si>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</si>
  <si>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</si>
  <si>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</si>
  <si>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</si>
  <si>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</si>
  <si>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</si>
  <si>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</si>
  <si>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</si>
  <si>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</si>
  <si>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</si>
  <si>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</si>
  <si>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 xml:space="preserve">
Spółka dystrybucyjna:</t>
  </si>
  <si>
    <t xml:space="preserve">Która zmiana sprzedawcy
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</si>
  <si>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</si>
  <si>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</si>
  <si>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</si>
  <si>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</si>
  <si>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</si>
  <si>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Moc umowna         kW</t>
  </si>
  <si>
    <t>Odbiorca/Adresat faktury</t>
  </si>
  <si>
    <t>Umowa</t>
  </si>
  <si>
    <t>Sposób fakturowania</t>
  </si>
  <si>
    <t>Grupa fakturowania</t>
  </si>
  <si>
    <t>I strefa kWh</t>
  </si>
  <si>
    <t>II strefa kWh</t>
  </si>
  <si>
    <t>III strefa kWh</t>
  </si>
  <si>
    <t>IV strefa kWh</t>
  </si>
  <si>
    <t>Suma     kWh</t>
  </si>
  <si>
    <t>1</t>
  </si>
  <si>
    <t>10</t>
  </si>
  <si>
    <t>6</t>
  </si>
  <si>
    <t>40</t>
  </si>
  <si>
    <t xml:space="preserve">Potrzeba dostosowania układu pomiarowego (TAK/NIE)  </t>
  </si>
  <si>
    <t>ENERGA Operator SA</t>
  </si>
  <si>
    <t>ENERGA Obrót SA</t>
  </si>
  <si>
    <t>Kompleksowa</t>
  </si>
  <si>
    <t>Indywidualna</t>
  </si>
  <si>
    <t>Powiat Ostrowski</t>
  </si>
  <si>
    <t>6222391168</t>
  </si>
  <si>
    <t>63-400</t>
  </si>
  <si>
    <t>Ostrów Wielkopolski</t>
  </si>
  <si>
    <t>Al. Powstańców Wielkopolskich</t>
  </si>
  <si>
    <t>16</t>
  </si>
  <si>
    <t>Wolności</t>
  </si>
  <si>
    <t>Kantaka</t>
  </si>
  <si>
    <t>Bursa Szkolna im. Stefana Rowińskiego</t>
  </si>
  <si>
    <t>Klemensa Tomczeka</t>
  </si>
  <si>
    <t>34</t>
  </si>
  <si>
    <t>Staszica</t>
  </si>
  <si>
    <t>C12a</t>
  </si>
  <si>
    <t>C23</t>
  </si>
  <si>
    <t>590243842025073015</t>
  </si>
  <si>
    <t>590243842025237967</t>
  </si>
  <si>
    <t>55</t>
  </si>
  <si>
    <t>Partyzancka</t>
  </si>
  <si>
    <t>590243842025350529</t>
  </si>
  <si>
    <t>41</t>
  </si>
  <si>
    <t>Instalacja PV          moc          [kW]</t>
  </si>
  <si>
    <t>590243842024798667</t>
  </si>
  <si>
    <t>20</t>
  </si>
  <si>
    <t>29</t>
  </si>
  <si>
    <t>590243842025159283</t>
  </si>
  <si>
    <t>prosument</t>
  </si>
  <si>
    <t>Ilość miesięcy</t>
  </si>
  <si>
    <t>Cena energii elektrycznej w zł/kWh</t>
  </si>
  <si>
    <t>Koszt energii elektrycznej</t>
  </si>
  <si>
    <t>Cena jednostkowa opłaty abonamentowej [zł/mc]</t>
  </si>
  <si>
    <t>Koszt opłaty abonamentowej</t>
  </si>
  <si>
    <t>Cena jednostkowa opłaty przejściowej [zł/kW/mc]</t>
  </si>
  <si>
    <t>Koszt opłaty przejściowej</t>
  </si>
  <si>
    <t>Cena jednostkowa składnika stałego stawki sieciowej [zł/kW/mc]</t>
  </si>
  <si>
    <t>Koszt składnika stałego stawki sieciowej</t>
  </si>
  <si>
    <t>Cena jednostkowa opłaty OZE [zł/kWh]</t>
  </si>
  <si>
    <t>Koszt opłaty OZE</t>
  </si>
  <si>
    <t>Cena jednostkowa stawki opłaty jakościowej [zł/kWh]</t>
  </si>
  <si>
    <t>Koszt  opłaty jakościowej</t>
  </si>
  <si>
    <t>Cena jednostkowa stawki opłaty kogeneracyjnej  [zł/kWh]</t>
  </si>
  <si>
    <t>Koszt opłaty kogeneracyjnej</t>
  </si>
  <si>
    <t>Cena jednostkowa opłaty mocowej  [zł/kWh] lub [zł/mc]</t>
  </si>
  <si>
    <t>Wskaźnik opłaty mocowej</t>
  </si>
  <si>
    <t>Koszt opłaty mocowej</t>
  </si>
  <si>
    <t>Cena jednostkowa składnika zmiennego stawki sieciowej  [zł/kWh]                S1</t>
  </si>
  <si>
    <t>Koszt składnika zmiennego stawki sieciowej               S1</t>
  </si>
  <si>
    <t>Cena jednostkowa składnika zmiennego stawki sieciowej  [zł/kWh]                S2</t>
  </si>
  <si>
    <t>Koszt składnika zmiennego stawki sieciowej               S2</t>
  </si>
  <si>
    <t>Cena jednostkowa składnika zmiennego stawki sieciowej  [zł/kWh]                S3</t>
  </si>
  <si>
    <t>Koszt składnika zmiennego stawki sieciowej               S3</t>
  </si>
  <si>
    <t>Koszty dystrybucji netto</t>
  </si>
  <si>
    <t>Koszty energii netto</t>
  </si>
  <si>
    <t>Koszt oferty netto</t>
  </si>
  <si>
    <t>VAT 23%</t>
  </si>
  <si>
    <t>Koszt oferty brutto</t>
  </si>
  <si>
    <t>Cena jednostkowa netto energii elektrycznej w zł/ kWh</t>
  </si>
  <si>
    <t>Cena oferty netto ogółem</t>
  </si>
  <si>
    <t>VAT</t>
  </si>
  <si>
    <t>Cena oferty brutto ogółem</t>
  </si>
  <si>
    <t>W powyżej zaznaczonej komórce żółtym kolorem należy wpisać cenę jednostkową za 1 MWh zachowując format ceny.</t>
  </si>
  <si>
    <t>Załącznik do SWZ – arkusz kalkulacyjny oferty Część 2</t>
  </si>
  <si>
    <t xml:space="preserve">kolejna
</t>
  </si>
  <si>
    <t>Starostwo Powiatowe w Ostrowie Wielkopolskim</t>
  </si>
  <si>
    <t>590243842024777372</t>
  </si>
  <si>
    <t>35</t>
  </si>
  <si>
    <t>590243842024533497</t>
  </si>
  <si>
    <t>Poradnia Psychologiczno Pedagogiczna</t>
  </si>
  <si>
    <t>2</t>
  </si>
  <si>
    <t>590243842043813631</t>
  </si>
  <si>
    <t>30</t>
  </si>
  <si>
    <t>Rozliczenia</t>
  </si>
  <si>
    <t>590243842024555598</t>
  </si>
  <si>
    <t>Zespół Szkól Ekonomicznych im. J. Gniazdowskiego</t>
  </si>
  <si>
    <t>Zespół Szkół Transportowo - Elektrycznych Centrum Kształcenia Ustawicznego</t>
  </si>
  <si>
    <t>Poradnia Psychologiczno-Pedagogiczna</t>
  </si>
  <si>
    <t>Armii Krajowej</t>
  </si>
  <si>
    <t>Powiatowy Zarząd Dróg w Ostrowie Wielkopolskim</t>
  </si>
  <si>
    <t>Zespół Szkół Ekonomicznych im. Józefa Gniazdowskiego</t>
  </si>
  <si>
    <t>Szkoła</t>
  </si>
  <si>
    <t>CKZ E</t>
  </si>
  <si>
    <t>STAROSTWO POWIATOWE W OSTROWIE WIELKOPOLSKIM</t>
  </si>
  <si>
    <t>Komenda Powiatowa Państwowej Straży Pożarnej</t>
  </si>
  <si>
    <t>Al.Powstańców Wielkopolskich</t>
  </si>
  <si>
    <t>Stefana Batorego</t>
  </si>
  <si>
    <t>21</t>
  </si>
  <si>
    <t>37</t>
  </si>
  <si>
    <t>C22b</t>
  </si>
  <si>
    <t>Profil - zużycie  w roku 2024</t>
  </si>
  <si>
    <t>Szacowane zużycie w okresie trwania umowy</t>
  </si>
  <si>
    <t>9.88</t>
  </si>
  <si>
    <t>47.97</t>
  </si>
  <si>
    <t>5.6</t>
  </si>
  <si>
    <t>30.52</t>
  </si>
  <si>
    <t>39.99</t>
  </si>
  <si>
    <t>7.52</t>
  </si>
  <si>
    <t>29.7</t>
  </si>
  <si>
    <t>20.25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</si>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</sst>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[$-415]0.00"/>
    <numFmt numFmtId="165" formatCode="[$-415]General"/>
    <numFmt numFmtId="166" formatCode="#,##0.00&quot; &quot;[$zł-415];[Red]&quot;-&quot;#,##0.00&quot; &quot;[$zł-415]"/>
    <numFmt numFmtId="167" formatCode="0.000"/>
    <numFmt numFmtId="168" formatCode="0.00000"/>
  </numFmts>
  <fonts count="15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9"/>
      <color rgb="FFFF0000"/>
      <name val="Arial Nova Cond Light"/>
      <family val="2"/>
    </font>
    <font>
      <b/>
      <sz val="9"/>
      <name val="Arial Nova Cond Light"/>
      <family val="2"/>
    </font>
    <font>
      <sz val="9"/>
      <name val="Arial Nova Cond Light"/>
      <family val="2"/>
    </font>
    <font>
      <sz val="9"/>
      <color indexed="8"/>
      <name val="Arial Nova Cond Light"/>
      <family val="2"/>
    </font>
    <font>
      <sz val="9"/>
      <color theme="1"/>
      <name val="Arial Nova Cond Light"/>
      <family val="2"/>
    </font>
    <font>
      <b/>
      <sz val="9"/>
      <color indexed="8"/>
      <name val="Arial Nova Cond Light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  <xf numFmtId="44" fontId="8" fillId="0" borderId="0" applyFont="0" applyFill="0" applyBorder="0" applyAlignment="0" applyProtection="0"/>
  </cellStyleXfs>
  <cellXfs count="66">
    <xf numFmtId="0" fontId="0" fillId="0" borderId="0" xfId="0"/>
    <xf numFmtId="44" fontId="10" fillId="7" borderId="1" xfId="10" applyFont="1" applyFill="1" applyBorder="1" applyAlignment="1">
      <alignment horizontal="right"/>
    </xf>
    <xf numFmtId="0" fontId="11" fillId="0" borderId="0" xfId="0" applyFont="1"/>
    <xf numFmtId="44" fontId="11" fillId="0" borderId="0" xfId="10" applyFont="1" applyFill="1"/>
    <xf numFmtId="0" fontId="11" fillId="0" borderId="0" xfId="0" applyFont="1" applyAlignment="1">
      <alignment horizontal="right"/>
    </xf>
    <xf numFmtId="3" fontId="11" fillId="0" borderId="0" xfId="0" applyNumberFormat="1" applyFont="1"/>
    <xf numFmtId="44" fontId="11" fillId="0" borderId="1" xfId="0" applyNumberFormat="1" applyFont="1" applyBorder="1"/>
    <xf numFmtId="44" fontId="11" fillId="0" borderId="0" xfId="0" applyNumberFormat="1" applyFont="1"/>
    <xf numFmtId="165" fontId="12" fillId="0" borderId="0" xfId="1" applyFont="1"/>
    <xf numFmtId="165" fontId="12" fillId="0" borderId="0" xfId="1" applyFont="1" applyAlignment="1">
      <alignment horizontal="center"/>
    </xf>
    <xf numFmtId="165" fontId="12" fillId="0" borderId="0" xfId="1" applyFont="1" applyAlignment="1">
      <alignment horizontal="right"/>
    </xf>
    <xf numFmtId="164" fontId="12" fillId="2" borderId="1" xfId="1" applyNumberFormat="1" applyFont="1" applyFill="1" applyBorder="1" applyAlignment="1">
      <alignment horizontal="center" vertical="center" wrapText="1"/>
    </xf>
    <xf numFmtId="165" fontId="12" fillId="3" borderId="8" xfId="1" applyFont="1" applyFill="1" applyBorder="1" applyAlignment="1">
      <alignment horizontal="center" vertical="center" wrapText="1"/>
    </xf>
    <xf numFmtId="165" fontId="12" fillId="2" borderId="1" xfId="1" applyFont="1" applyFill="1" applyBorder="1" applyAlignment="1">
      <alignment horizontal="center" vertical="center" wrapText="1"/>
    </xf>
    <xf numFmtId="165" fontId="12" fillId="3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7" borderId="1" xfId="0" applyFont="1" applyFill="1" applyBorder="1" applyAlignment="1">
      <alignment horizontal="center" wrapText="1"/>
    </xf>
    <xf numFmtId="165" fontId="12" fillId="4" borderId="1" xfId="1" applyFont="1" applyFill="1" applyBorder="1" applyAlignment="1">
      <alignment horizontal="center" vertical="center" wrapText="1"/>
    </xf>
    <xf numFmtId="0" fontId="11" fillId="0" borderId="1" xfId="0" applyFont="1" applyBorder="1"/>
    <xf numFmtId="165" fontId="11" fillId="0" borderId="1" xfId="1" applyFont="1" applyBorder="1"/>
    <xf numFmtId="0" fontId="13" fillId="0" borderId="1" xfId="0" applyFont="1" applyBorder="1"/>
    <xf numFmtId="165" fontId="11" fillId="0" borderId="1" xfId="1" applyFont="1" applyBorder="1" applyAlignment="1">
      <alignment horizontal="center"/>
    </xf>
    <xf numFmtId="1" fontId="11" fillId="0" borderId="1" xfId="1" applyNumberFormat="1" applyFont="1" applyBorder="1"/>
    <xf numFmtId="1" fontId="11" fillId="0" borderId="1" xfId="1" applyNumberFormat="1" applyFont="1" applyBorder="1" applyAlignment="1">
      <alignment horizontal="right"/>
    </xf>
    <xf numFmtId="168" fontId="13" fillId="0" borderId="1" xfId="0" applyNumberFormat="1" applyFont="1" applyBorder="1"/>
    <xf numFmtId="44" fontId="11" fillId="0" borderId="1" xfId="10" applyFont="1" applyFill="1" applyBorder="1" applyAlignment="1"/>
    <xf numFmtId="0" fontId="13" fillId="8" borderId="1" xfId="0" applyFont="1" applyFill="1" applyBorder="1"/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right"/>
    </xf>
    <xf numFmtId="44" fontId="11" fillId="0" borderId="1" xfId="10" applyFont="1" applyFill="1" applyBorder="1" applyAlignment="1">
      <alignment horizontal="center" wrapText="1"/>
    </xf>
    <xf numFmtId="14" fontId="11" fillId="0" borderId="1" xfId="1" applyNumberFormat="1" applyFont="1" applyBorder="1"/>
    <xf numFmtId="14" fontId="11" fillId="0" borderId="1" xfId="1" applyNumberFormat="1" applyFont="1" applyBorder="1" applyAlignment="1">
      <alignment horizontal="right"/>
    </xf>
    <xf numFmtId="165" fontId="11" fillId="0" borderId="0" xfId="1" applyFont="1"/>
    <xf numFmtId="0" fontId="11" fillId="0" borderId="1" xfId="1" applyNumberFormat="1" applyFont="1" applyBorder="1" applyAlignment="1">
      <alignment horizontal="right"/>
    </xf>
    <xf numFmtId="164" fontId="12" fillId="3" borderId="8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center"/>
    </xf>
    <xf numFmtId="49" fontId="11" fillId="0" borderId="1" xfId="0" applyNumberFormat="1" applyFont="1" applyBorder="1"/>
    <xf numFmtId="167" fontId="11" fillId="0" borderId="1" xfId="1" applyNumberFormat="1" applyFont="1" applyBorder="1" applyAlignment="1">
      <alignment horizontal="center"/>
    </xf>
    <xf numFmtId="0" fontId="11" fillId="8" borderId="1" xfId="0" applyFont="1" applyFill="1" applyBorder="1"/>
    <xf numFmtId="44" fontId="14" fillId="0" borderId="0" xfId="10" applyFont="1"/>
    <xf numFmtId="164" fontId="12" fillId="4" borderId="1" xfId="1" applyNumberFormat="1" applyFont="1" applyFill="1" applyBorder="1" applyAlignment="1">
      <alignment horizontal="center" vertical="center" wrapText="1"/>
    </xf>
    <xf numFmtId="164" fontId="12" fillId="4" borderId="8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2" fillId="2" borderId="8" xfId="1" applyNumberFormat="1" applyFont="1" applyFill="1" applyBorder="1" applyAlignment="1">
      <alignment horizontal="center" vertical="center" wrapText="1"/>
    </xf>
    <xf numFmtId="164" fontId="12" fillId="3" borderId="1" xfId="1" applyNumberFormat="1" applyFont="1" applyFill="1" applyBorder="1" applyAlignment="1">
      <alignment horizontal="center" vertical="center" wrapText="1"/>
    </xf>
    <xf numFmtId="164" fontId="12" fillId="3" borderId="8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7" borderId="1" xfId="0" applyFont="1" applyFill="1" applyBorder="1" applyAlignment="1">
      <alignment horizontal="center" wrapText="1"/>
    </xf>
    <xf numFmtId="165" fontId="12" fillId="2" borderId="1" xfId="1" applyFont="1" applyFill="1" applyBorder="1" applyAlignment="1">
      <alignment horizontal="center" vertical="center" wrapText="1"/>
    </xf>
    <xf numFmtId="165" fontId="12" fillId="2" borderId="3" xfId="1" applyFont="1" applyFill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 wrapText="1"/>
    </xf>
    <xf numFmtId="165" fontId="12" fillId="3" borderId="8" xfId="1" applyFont="1" applyFill="1" applyBorder="1" applyAlignment="1">
      <alignment horizontal="center" vertical="center" wrapText="1"/>
    </xf>
    <xf numFmtId="165" fontId="12" fillId="3" borderId="9" xfId="1" applyFont="1" applyFill="1" applyBorder="1" applyAlignment="1">
      <alignment horizontal="center" vertical="center" wrapText="1"/>
    </xf>
    <xf numFmtId="165" fontId="12" fillId="2" borderId="1" xfId="1" applyFont="1" applyFill="1" applyBorder="1" applyAlignment="1">
      <alignment horizontal="center" vertical="center"/>
    </xf>
    <xf numFmtId="165" fontId="12" fillId="6" borderId="2" xfId="1" applyFont="1" applyFill="1" applyBorder="1" applyAlignment="1">
      <alignment horizontal="center" vertical="center"/>
    </xf>
    <xf numFmtId="165" fontId="12" fillId="6" borderId="3" xfId="1" applyFont="1" applyFill="1" applyBorder="1" applyAlignment="1">
      <alignment horizontal="center" vertical="center"/>
    </xf>
    <xf numFmtId="165" fontId="12" fillId="6" borderId="4" xfId="1" applyFont="1" applyFill="1" applyBorder="1" applyAlignment="1">
      <alignment horizontal="center" vertical="center"/>
    </xf>
    <xf numFmtId="164" fontId="12" fillId="2" borderId="2" xfId="1" applyNumberFormat="1" applyFont="1" applyFill="1" applyBorder="1" applyAlignment="1">
      <alignment horizontal="center" vertical="center" wrapText="1"/>
    </xf>
    <xf numFmtId="164" fontId="12" fillId="2" borderId="4" xfId="1" applyNumberFormat="1" applyFont="1" applyFill="1" applyBorder="1" applyAlignment="1">
      <alignment horizontal="center" vertical="center" wrapText="1"/>
    </xf>
    <xf numFmtId="165" fontId="12" fillId="4" borderId="1" xfId="1" applyFont="1" applyFill="1" applyBorder="1" applyAlignment="1">
      <alignment horizontal="center" vertical="center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4920555" y="31432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4920555" y="31432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49205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49205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2628840" y="528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2628840" y="528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94454" cy="271909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4914840" y="528066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94454" cy="271909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4914840" y="528066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7400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4914840" y="528066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7400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4914840" y="528066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3674F691-D0B6-49E3-83E0-23AC76D34022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394E2615-7575-4DCE-906F-05AC31986F52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A2B55F37-DF3C-4660-ACFD-FE7FD8D91C1B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B7884F98-85A6-4265-8456-AF929CC29AF6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7C71E8AC-0F47-4E06-89CB-A070AF31F2B7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8F015159-4329-4C28-B4D9-875E5B4A1EF9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14510182-9B37-4075-8FDC-F279378653C5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31E610DA-CE66-4534-9523-75F8133BB9B6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84731" cy="271909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90D1CFBF-B914-4DD3-BE42-F1BF3D440FBA}"/>
            </a:ext>
          </a:extLst>
        </xdr:cNvPr>
        <xdr:cNvSpPr txBox="1"/>
      </xdr:nvSpPr>
      <xdr:spPr>
        <a:xfrm>
          <a:off x="32486600" y="1949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84731" cy="271909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651E2932-EED4-46F1-A50A-A8E9C16277F6}"/>
            </a:ext>
          </a:extLst>
        </xdr:cNvPr>
        <xdr:cNvSpPr txBox="1"/>
      </xdr:nvSpPr>
      <xdr:spPr>
        <a:xfrm>
          <a:off x="32486600" y="1949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CB54E7A9-694D-4648-A6EF-F433F3CB0DF7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638C0604-9678-47C5-ABD4-6EFEEB2CF9B6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13</xdr:row>
      <xdr:rowOff>0</xdr:rowOff>
    </xdr:from>
    <xdr:ext cx="184731" cy="271909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3F2BA44-FC61-4A51-9F7A-4CFF3EEF017D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13</xdr:row>
      <xdr:rowOff>0</xdr:rowOff>
    </xdr:from>
    <xdr:ext cx="184731" cy="271909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247F8016-2EEF-4A73-8EB9-04CB212AADF3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AEE9BE95-80B1-4333-B363-667FC231068D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AB2042DC-614A-4278-B13E-1B40E9125E3B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84731" cy="2740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CE69CC48-06B6-438B-BD93-5A274E1A0157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84731" cy="2740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B447C11E-033E-4541-91B7-95006B2A6672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14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CA4E968F-7CC1-4DB1-A6BD-906C6295B74A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14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B090F9F7-45E0-4990-90AD-5CEE0ED09869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94454" cy="27190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5A9C946A-FD82-4420-B60D-06A7C47D0E39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94454" cy="27190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6F695423-C0C9-4596-9683-419A96411A83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84731" cy="27400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C1CE2D3E-16AE-4487-927A-FD0F2686DF43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74</xdr:col>
      <xdr:colOff>0</xdr:colOff>
      <xdr:row>16</xdr:row>
      <xdr:rowOff>0</xdr:rowOff>
    </xdr:from>
    <xdr:ext cx="184731" cy="27400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7853E1B7-AFD4-46E8-95EA-9C024E87E588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7C88BDBD-D32E-4595-B9B0-97EEEA50E457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F7F45A19-307A-4269-B917-633E51DB9355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C7D2E1D9-3EDB-46C2-9245-0447FED8936F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183C2459-20D6-4842-8D9E-5D257C49E070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70C18CB4-06D7-4ADC-97F1-DF76F3DC9BE7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B8B7435D-CA4B-41DC-A345-7A949629591C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369023B5-9E1F-4FFD-982A-50B0850C6A77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CD02BBD4-285C-4BF2-A2FA-D5FE1AB0EB0C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CCFF5C71-9223-43F0-9D91-5C6208F2DFF2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8FB1608-1612-4730-9C42-26D07BA2C0E2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562B6A50-1A76-4168-9379-4E12DE2C69FD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96711182-486F-4C16-B898-A0B39A1BD51E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87</xdr:col>
      <xdr:colOff>0</xdr:colOff>
      <xdr:row>13</xdr:row>
      <xdr:rowOff>0</xdr:rowOff>
    </xdr:from>
    <xdr:ext cx="184731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58EE4B70-2B31-4852-83D7-8B9291A0EDE0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87</xdr:col>
      <xdr:colOff>0</xdr:colOff>
      <xdr:row>13</xdr:row>
      <xdr:rowOff>0</xdr:rowOff>
    </xdr:from>
    <xdr:ext cx="184731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1D316175-3182-4529-BBD9-8DB2D5B0E989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87</xdr:col>
      <xdr:colOff>0</xdr:colOff>
      <xdr:row>14</xdr:row>
      <xdr:rowOff>0</xdr:rowOff>
    </xdr:from>
    <xdr:ext cx="194454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92D4CCE-BEEE-4B12-B3C9-A8B3D6672232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87</xdr:col>
      <xdr:colOff>0</xdr:colOff>
      <xdr:row>14</xdr:row>
      <xdr:rowOff>0</xdr:rowOff>
    </xdr:from>
    <xdr:ext cx="194454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168F230-96A9-4A47-B765-6F87E3BEEBB3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89</xdr:col>
      <xdr:colOff>0</xdr:colOff>
      <xdr:row>13</xdr:row>
      <xdr:rowOff>0</xdr:rowOff>
    </xdr:from>
    <xdr:ext cx="184731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CD1FAD-74E1-41B4-9607-F36B32DE1E1D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89</xdr:col>
      <xdr:colOff>0</xdr:colOff>
      <xdr:row>13</xdr:row>
      <xdr:rowOff>0</xdr:rowOff>
    </xdr:from>
    <xdr:ext cx="184731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F9D53E56-FC8F-47F4-8D6C-C44EB5C04699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89</xdr:col>
      <xdr:colOff>0</xdr:colOff>
      <xdr:row>14</xdr:row>
      <xdr:rowOff>0</xdr:rowOff>
    </xdr:from>
    <xdr:ext cx="194454" cy="2719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5453693-B7C3-47CB-940B-C57B3E7BAA58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89</xdr:col>
      <xdr:colOff>0</xdr:colOff>
      <xdr:row>14</xdr:row>
      <xdr:rowOff>0</xdr:rowOff>
    </xdr:from>
    <xdr:ext cx="194454" cy="2719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9F57DCAE-8718-466E-A937-791322815719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91</xdr:col>
      <xdr:colOff>0</xdr:colOff>
      <xdr:row>13</xdr:row>
      <xdr:rowOff>0</xdr:rowOff>
    </xdr:from>
    <xdr:ext cx="184731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A659D920-1307-4BCC-90DE-5488136E1F0B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91</xdr:col>
      <xdr:colOff>0</xdr:colOff>
      <xdr:row>13</xdr:row>
      <xdr:rowOff>0</xdr:rowOff>
    </xdr:from>
    <xdr:ext cx="184731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22E7378F-8957-4439-87E2-1BD9C7B48D3C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91</xdr:col>
      <xdr:colOff>0</xdr:colOff>
      <xdr:row>14</xdr:row>
      <xdr:rowOff>0</xdr:rowOff>
    </xdr:from>
    <xdr:ext cx="194454" cy="2719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F993FD70-7AEE-4FCA-A40C-7E73718B32D1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91</xdr:col>
      <xdr:colOff>0</xdr:colOff>
      <xdr:row>14</xdr:row>
      <xdr:rowOff>0</xdr:rowOff>
    </xdr:from>
    <xdr:ext cx="194454" cy="2719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CA7520E1-519C-41D5-BEFA-244AC81FBE4F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97F388F2-E470-4235-A9B4-E7CA1A828CF2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D5E1A09D-E851-40EA-B087-98D6E2B60077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B1E739D1-E01C-4E1E-AB78-531E7506F325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C7E1F475-69FC-43A8-9ACE-C250C387C69D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7F502865-4728-44E1-B24C-38A28ADFFA15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236AB8FF-B6D7-4F4A-A634-71489908AF4D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3DA09C0F-F749-47D0-BD23-7A36C7271421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B77D0966-A95A-4F8B-82C5-FFD77F89D07E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29D10F6E-67FB-48D3-B8D9-DD103473F34A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DD0DEA9E-B67A-42CE-BBAE-F527993B8E89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881A4C44-0C42-4F4B-AB17-888FEED24DEF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6D44301F-3A05-4F79-A532-A0076F2253BE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F1F61BC9-AA46-44EC-B9CA-AADF33E6F81A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4374D932-C60B-467D-8EC7-546FDDD2A1A1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740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38C0C99B-C914-4D8C-80D9-802C3CDD60CA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740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6629195D-4CEB-4075-92BC-16E61CCC0E70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F043D38C-D08E-453D-9F63-DEA40A2BB137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BFC2053D-EE5D-48A6-B963-D40FD7B331F7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17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D7CC8A6D-9F63-47A0-865A-774760DA4823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17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31DDCF-B538-46A4-80F7-D95EC57A1193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86F61526-0074-473E-9316-A9301E18B2E9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9199FAD2-82FB-4791-BF45-2CFA2EFE2AFD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542A8EAA-A96D-4F4D-8BC3-ABED24E7AD05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3298A9F0-A520-4433-A334-38746F927246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D85BC097-3C5C-4721-99E9-0985DF9AE4B1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480441B5-F43C-4CBF-ACA4-B95FA1C1D09C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4116CE5-C4E0-4370-80EF-818BF49C64D2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55394561-95AA-461B-ACC4-09302E0258B2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80C2A8AB-3717-464E-AC0B-EB43ADCF9C3B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9F3CA459-651A-4C71-BF5E-3B8B71CD7C04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8BE26029-168B-4C84-A6DF-A6E3D6619CF1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3551480C-03F8-4F29-91EE-52A5F61AA444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1DE2F9EC-C24B-4E74-BE94-0DC7EE2A6256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D7262B66-EDBB-4428-89EF-18EFEA3655EB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936F1167-2873-4CC8-B8A7-3C50801846C4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5A1C5433-5443-4FC1-B3D5-06B106A09B38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35139E53-3848-44C9-AAC1-2CD78386DEF7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D0826ADC-8C82-485C-AFDF-41410CEEAE3F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1D0263B2-C7B1-4469-8F0F-7506F193022B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3B9DE616-03BF-47B3-891C-D1CF4F91C544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66ADDCC1-7E06-4297-B631-296F073DD3B2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BD9D4078-9A83-4DC0-B736-61A6E5C6FF8F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A84DF39E-807B-4941-91CB-E62FFA66FCD3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1594FC27-057D-422C-B20B-7E9FD7583B2E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E2BF3361-FC82-4EBE-87B9-2E3D2C4C8DEF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D39CF7CF-0129-4FE8-8F10-D50DDF1CB8E7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2C75716D-20E2-45CB-81F6-A00D0E072DA7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3172D65D-FC6F-4A72-B4BE-D09D1C664EED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5967D32E-9D85-4CB4-963C-C791B266C339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8404ECE9-3882-4428-846D-8E98A44B7984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67045F33-FD38-424F-8AC4-E4B3F2A1074B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C17389EA-7BEE-4F23-9236-8EAB9DEC842C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F61AD80B-E0AE-40FD-BA3D-AEEC5FDDAD0D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A1946161-19E7-4BF7-B016-14C64049BCBD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2E9C05C3-50AD-476C-B308-923EDAFC56A5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9A3B6996-946D-4737-BB39-2DD612B36305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4EBBEF18-100C-46DC-AE93-2ED47B01D9D2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BAF045E8-1D23-4A72-93F6-FAE6DDA0B8E8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EAB5A67F-AB16-42FB-882A-73360C75333E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0E38562-C54D-47C9-8C86-8BF7170A0A40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29F1EB7B-BD16-444C-AD42-0D95829DDD36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0E19F80-4D31-487A-9BC5-94F6368888B9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1909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8B3D8349-9312-46AD-99C9-0344AB173035}"/>
            </a:ext>
          </a:extLst>
        </xdr:cNvPr>
        <xdr:cNvSpPr txBox="1"/>
      </xdr:nvSpPr>
      <xdr:spPr>
        <a:xfrm>
          <a:off x="27857450" y="3848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1909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8536D51F-412D-4F3E-AC08-C4341F1B7B20}"/>
            </a:ext>
          </a:extLst>
        </xdr:cNvPr>
        <xdr:cNvSpPr txBox="1"/>
      </xdr:nvSpPr>
      <xdr:spPr>
        <a:xfrm>
          <a:off x="27857450" y="3848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312C4C99-2BEC-4633-B5A4-64D9BD92A241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5338385D-2F50-42C6-8C93-6039BA7C4105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13</xdr:row>
      <xdr:rowOff>0</xdr:rowOff>
    </xdr:from>
    <xdr:ext cx="184731" cy="271909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F9795499-E537-4E27-876F-87C71BACB1EB}"/>
            </a:ext>
          </a:extLst>
        </xdr:cNvPr>
        <xdr:cNvSpPr txBox="1"/>
      </xdr:nvSpPr>
      <xdr:spPr>
        <a:xfrm>
          <a:off x="27857450" y="3162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13</xdr:row>
      <xdr:rowOff>0</xdr:rowOff>
    </xdr:from>
    <xdr:ext cx="184731" cy="271909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1B8ABE08-7C65-4812-BFC5-81D53F3809F0}"/>
            </a:ext>
          </a:extLst>
        </xdr:cNvPr>
        <xdr:cNvSpPr txBox="1"/>
      </xdr:nvSpPr>
      <xdr:spPr>
        <a:xfrm>
          <a:off x="27857450" y="3162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B65C386D-C111-4E6D-A673-09B85D7FCEC3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F448E696-8AD0-4A7E-9767-A6584A071FD6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CB137772-821D-4AC5-B191-2C0DE8526F5C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8A6264D6-EDDA-4BBF-B9DB-32229B83F984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14</xdr:row>
      <xdr:rowOff>0</xdr:rowOff>
    </xdr:from>
    <xdr:ext cx="194454" cy="271909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EEE3B255-72D5-493D-BB14-D50FE71A36D5}"/>
            </a:ext>
          </a:extLst>
        </xdr:cNvPr>
        <xdr:cNvSpPr txBox="1"/>
      </xdr:nvSpPr>
      <xdr:spPr>
        <a:xfrm>
          <a:off x="278574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14</xdr:row>
      <xdr:rowOff>0</xdr:rowOff>
    </xdr:from>
    <xdr:ext cx="194454" cy="271909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897C4B74-368C-4DDD-9D09-D63F0948579F}"/>
            </a:ext>
          </a:extLst>
        </xdr:cNvPr>
        <xdr:cNvSpPr txBox="1"/>
      </xdr:nvSpPr>
      <xdr:spPr>
        <a:xfrm>
          <a:off x="278574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4F13428-A944-4AC5-9821-7C74DC5B5674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339272BC-C923-4C30-9C16-DCFDEA03E0DF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7AFB2532-56C1-44B0-8C62-532470328CAF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844FE63A-37C6-4BC9-9514-E451830CF9B4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245C18E2-E010-472C-9356-4C0D6B8922A3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E0A41574-FC6A-4C87-B5A7-AE11DB7AED5C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9ACD3CCF-112E-4B0B-A4EE-7A43DB6A0DA1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457FBD7E-3F17-400F-9B73-F28241213B0F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820C5CF1-5099-42A5-A4FF-2A2CC10E25CD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5CD9C3B9-9BF4-4CD2-9E1A-1B3297DEDAFA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71909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35C3BA02-447D-4F45-9E0E-3E454A93C36E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71909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20356F31-0810-4C12-87D3-F5F9C128D622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71909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A91C27C3-C2A0-4253-8791-A94519EBF9E5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71909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291AF4D3-9EB0-4815-ADB2-317A1288B7A1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3F631A93-834C-4B80-BC8E-409D9DE12B35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F0F011B6-60F6-4A77-B6A0-870EEAC9D6FC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71909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250703C2-0A1B-4681-BA8F-1E3F71898F94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71909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0ABE1620-73C3-4395-8B23-C8A3B51C0856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74009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A4CF71C-2CB0-4F3D-BA15-CEB600E73668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74009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FC6E543B-CAB6-4264-BFBE-27FE145E63C0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71909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434335A8-20A8-416C-A707-8927A8EBFB6C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71909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60FFAAA9-785E-4110-A23D-DC626C35AA7F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18</xdr:row>
      <xdr:rowOff>0</xdr:rowOff>
    </xdr:from>
    <xdr:ext cx="194454" cy="271909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6BC45B06-41CA-42EF-ABB0-5C5C2322A0F6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18</xdr:row>
      <xdr:rowOff>0</xdr:rowOff>
    </xdr:from>
    <xdr:ext cx="194454" cy="271909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7A6F60D-214A-49F0-8263-2A9FDD20EB5F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6893C91-E0EF-4E1B-95DD-FD9847B4A83A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33743D28-9742-484A-A3E3-3216547E2968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F4995570-F389-4DBD-B18B-2E90E1E75C83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9A8ABB0E-D55F-4C89-B5C3-3C8173ADA98B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71909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3758BFC8-2D0A-4860-9329-08047A143CBA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71909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22F0198C-A39F-4B1D-8DDE-8F73F7B40F08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7400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746244A1-DDEF-4EB9-BCC6-53B9BBC73F69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7400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D0323210-BCFD-4BC1-8839-E68130D2D1EA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518A81BB-5C25-41A7-96D0-42CBB40B61FE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629E2E19-7D09-40CE-A89C-E0E166D6F47B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1CDAF246-B02F-4005-B856-0F1B58892873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7488D762-1422-4792-8408-79A24F53EEAA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0CC3E3E8-CB51-45D5-98A2-5C1493FBB15D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38786894-B276-4E1B-BB55-92F5D49239F2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DD9E677D-F179-46EF-B7E5-3A5728CEC7FB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431E6A1D-248B-4D60-A0A5-8E73C76C3018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BFF11A8D-66BA-4B01-B7CC-E7EBF9263A1E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7F52474B-D680-49C2-9A4C-B344EBB17584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E86E54BE-852C-4AB2-996E-1651541CD45D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A9BDF797-E05D-44F3-8BBA-A7EF6CDC52B1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00D3A307-48D2-400F-B427-AE0331E35DA0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DC75E07A-C4AB-46A8-A184-F6A5E1046CEE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8BA55420-A09F-42B2-ABCB-FB16FD0BC32B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57DAE997-FECF-4E8E-B773-6099124995C0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49C290C8-DDD7-415A-98DC-A5F9E9EC86F7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CEB9AA24-17F8-42A0-8222-ED3AAA611E2D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1C0F10C4-671A-4A2C-9C0B-D0729C3DD5A5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A74255F9-21D0-45B4-B621-9E7C1BFB7280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63692C03-534A-4189-A7C7-C29BD3F9E56C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755CFFBF-DA5A-4A3C-ACA9-2C92A954FB34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64FCF073-C437-4407-90D0-FC48E3C7E44E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371BA3A9-62F6-4B39-B1B0-99CAB7EDB420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3F79014E-3CA4-4E80-AE97-A4B490461D03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4744AB88-B5F5-4442-A5FF-572233E3D293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C1D19A32-B03F-499D-ACFB-87CA4914009B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E8326C37-BA95-42F1-ACDC-2A5A694447BE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29378CED-93BE-4739-9202-BBB4F6B19BFB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0B5E5A97-BA57-41B5-A356-58FF5D4E7B03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2B720F3F-0CA6-43B2-A968-CCE38638400E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D8549D35-B4E5-421F-8944-7BF27BCF8E82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7D3A5D43-5DD1-43F4-9CF9-9DB8F8CBC322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A4064AC0-ABEC-4366-B267-CE42C188F035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BC888AC5-1DBB-41F9-A6A3-BA793444BA45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AC158897-EAF8-4AE2-9DCD-FD3AD58CF91A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12</xdr:row>
      <xdr:rowOff>0</xdr:rowOff>
    </xdr:from>
    <xdr:ext cx="184731" cy="271909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02E4A1B9-23E2-4B70-9AF7-A8DD7B0C9097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12</xdr:row>
      <xdr:rowOff>0</xdr:rowOff>
    </xdr:from>
    <xdr:ext cx="184731" cy="271909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8555F777-20EE-4231-847A-DF7B0F81BF80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94454" cy="271909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B9E4A5D4-7333-4FDB-8179-DFAA33C167F3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94454" cy="271909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209EE86C-5751-4AAC-8900-3AA16ACE85DD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FC7FE308-DA38-4275-AC10-A5594A9EA3F9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83A45726-F86A-48DD-B1E6-40E6F8E5B587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03E5583D-3D8C-494A-9D77-3E1B6E698EB7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473E6675-1FEE-48F1-9087-82C0826660C1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94454" cy="271909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A833152A-F749-4AB6-84AA-9306E8A35F50}"/>
            </a:ext>
          </a:extLst>
        </xdr:cNvPr>
        <xdr:cNvSpPr txBox="1"/>
      </xdr:nvSpPr>
      <xdr:spPr>
        <a:xfrm>
          <a:off x="37052250" y="3003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94454" cy="271909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A3791294-8246-4C62-A5A4-C609F3BE07AE}"/>
            </a:ext>
          </a:extLst>
        </xdr:cNvPr>
        <xdr:cNvSpPr txBox="1"/>
      </xdr:nvSpPr>
      <xdr:spPr>
        <a:xfrm>
          <a:off x="37052250" y="3003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84731" cy="271909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C0D150A6-0E3E-4293-9831-EF016AB20725}"/>
            </a:ext>
          </a:extLst>
        </xdr:cNvPr>
        <xdr:cNvSpPr txBox="1"/>
      </xdr:nvSpPr>
      <xdr:spPr>
        <a:xfrm>
          <a:off x="35413950" y="3333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84731" cy="271909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C257BBC3-B482-46F2-9D13-D8F9BA3CDF00}"/>
            </a:ext>
          </a:extLst>
        </xdr:cNvPr>
        <xdr:cNvSpPr txBox="1"/>
      </xdr:nvSpPr>
      <xdr:spPr>
        <a:xfrm>
          <a:off x="35413950" y="3333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94454" cy="271909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5E3BE238-586D-4E67-B12B-6DCB03EB13FD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94454" cy="271909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2E4487A0-DDFA-4426-82D9-4F97A0B3A195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13</xdr:row>
      <xdr:rowOff>0</xdr:rowOff>
    </xdr:from>
    <xdr:ext cx="184731" cy="271909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1B5D5091-D143-4731-8302-1096E36352EF}"/>
            </a:ext>
          </a:extLst>
        </xdr:cNvPr>
        <xdr:cNvSpPr txBox="1"/>
      </xdr:nvSpPr>
      <xdr:spPr>
        <a:xfrm>
          <a:off x="354139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13</xdr:row>
      <xdr:rowOff>0</xdr:rowOff>
    </xdr:from>
    <xdr:ext cx="184731" cy="271909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6C80A43C-0A24-47D5-8519-08681A4E80BF}"/>
            </a:ext>
          </a:extLst>
        </xdr:cNvPr>
        <xdr:cNvSpPr txBox="1"/>
      </xdr:nvSpPr>
      <xdr:spPr>
        <a:xfrm>
          <a:off x="354139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94454" cy="271909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A96C0CD4-A189-4BFB-89AB-6F4D9CDCFB12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94454" cy="271909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71BF1FFF-1488-4B8D-895B-964F5DECA287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84731" cy="274009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7CD13FB6-9C69-4521-9500-1AB588E611C4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84731" cy="274009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03FBDF96-AF04-457A-B4E8-D52814C320C2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14</xdr:row>
      <xdr:rowOff>0</xdr:rowOff>
    </xdr:from>
    <xdr:ext cx="194454" cy="271909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22B7148B-8D8B-423D-AA18-181552C2792C}"/>
            </a:ext>
          </a:extLst>
        </xdr:cNvPr>
        <xdr:cNvSpPr txBox="1"/>
      </xdr:nvSpPr>
      <xdr:spPr>
        <a:xfrm>
          <a:off x="354139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14</xdr:row>
      <xdr:rowOff>0</xdr:rowOff>
    </xdr:from>
    <xdr:ext cx="194454" cy="271909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E71472C9-258D-421C-8A59-2E4A7146D48A}"/>
            </a:ext>
          </a:extLst>
        </xdr:cNvPr>
        <xdr:cNvSpPr txBox="1"/>
      </xdr:nvSpPr>
      <xdr:spPr>
        <a:xfrm>
          <a:off x="354139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94454" cy="271909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6779EE9C-1DED-4FA0-ACC6-7FFD2CF8BE99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94454" cy="271909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6DEF5570-1C0B-4BC1-8B26-FD8716816B20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84731" cy="274009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92FF738F-F1CA-40C4-94C9-33AE7E7AEE1E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45</xdr:col>
      <xdr:colOff>0</xdr:colOff>
      <xdr:row>18</xdr:row>
      <xdr:rowOff>0</xdr:rowOff>
    </xdr:from>
    <xdr:ext cx="184731" cy="274009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923206A5-A0DE-4E49-ABFB-9F512412855C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48</xdr:col>
      <xdr:colOff>0</xdr:colOff>
      <xdr:row>13</xdr:row>
      <xdr:rowOff>0</xdr:rowOff>
    </xdr:from>
    <xdr:ext cx="184731" cy="271909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0F974220-B29B-42D7-ACA4-21DDFB97EE03}"/>
            </a:ext>
          </a:extLst>
        </xdr:cNvPr>
        <xdr:cNvSpPr txBox="1"/>
      </xdr:nvSpPr>
      <xdr:spPr>
        <a:xfrm>
          <a:off x="370903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48</xdr:col>
      <xdr:colOff>0</xdr:colOff>
      <xdr:row>13</xdr:row>
      <xdr:rowOff>0</xdr:rowOff>
    </xdr:from>
    <xdr:ext cx="184731" cy="271909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C6EF92ED-2F48-4FA8-8199-7FF628F71AFB}"/>
            </a:ext>
          </a:extLst>
        </xdr:cNvPr>
        <xdr:cNvSpPr txBox="1"/>
      </xdr:nvSpPr>
      <xdr:spPr>
        <a:xfrm>
          <a:off x="370903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48</xdr:col>
      <xdr:colOff>0</xdr:colOff>
      <xdr:row>14</xdr:row>
      <xdr:rowOff>0</xdr:rowOff>
    </xdr:from>
    <xdr:ext cx="194454" cy="271909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380745A7-4D71-419C-B9AB-E05BB610FD4B}"/>
            </a:ext>
          </a:extLst>
        </xdr:cNvPr>
        <xdr:cNvSpPr txBox="1"/>
      </xdr:nvSpPr>
      <xdr:spPr>
        <a:xfrm>
          <a:off x="370903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48</xdr:col>
      <xdr:colOff>0</xdr:colOff>
      <xdr:row>14</xdr:row>
      <xdr:rowOff>0</xdr:rowOff>
    </xdr:from>
    <xdr:ext cx="194454" cy="271909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FDAE3322-5667-42DC-B295-BEF36EC19593}"/>
            </a:ext>
          </a:extLst>
        </xdr:cNvPr>
        <xdr:cNvSpPr txBox="1"/>
      </xdr:nvSpPr>
      <xdr:spPr>
        <a:xfrm>
          <a:off x="370903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50</xdr:col>
      <xdr:colOff>0</xdr:colOff>
      <xdr:row>13</xdr:row>
      <xdr:rowOff>0</xdr:rowOff>
    </xdr:from>
    <xdr:ext cx="184731" cy="271909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9D0070AD-8B77-4837-AFCF-43C487BD358C}"/>
            </a:ext>
          </a:extLst>
        </xdr:cNvPr>
        <xdr:cNvSpPr txBox="1"/>
      </xdr:nvSpPr>
      <xdr:spPr>
        <a:xfrm>
          <a:off x="382460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50</xdr:col>
      <xdr:colOff>0</xdr:colOff>
      <xdr:row>13</xdr:row>
      <xdr:rowOff>0</xdr:rowOff>
    </xdr:from>
    <xdr:ext cx="184731" cy="271909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C724D211-D3D6-4DE0-90DE-C38BDF8378F8}"/>
            </a:ext>
          </a:extLst>
        </xdr:cNvPr>
        <xdr:cNvSpPr txBox="1"/>
      </xdr:nvSpPr>
      <xdr:spPr>
        <a:xfrm>
          <a:off x="382460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50</xdr:col>
      <xdr:colOff>0</xdr:colOff>
      <xdr:row>14</xdr:row>
      <xdr:rowOff>0</xdr:rowOff>
    </xdr:from>
    <xdr:ext cx="194454" cy="271909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A15A3AED-83D2-48E6-AADC-11A5EABD9B87}"/>
            </a:ext>
          </a:extLst>
        </xdr:cNvPr>
        <xdr:cNvSpPr txBox="1"/>
      </xdr:nvSpPr>
      <xdr:spPr>
        <a:xfrm>
          <a:off x="382460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50</xdr:col>
      <xdr:colOff>0</xdr:colOff>
      <xdr:row>14</xdr:row>
      <xdr:rowOff>0</xdr:rowOff>
    </xdr:from>
    <xdr:ext cx="194454" cy="271909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355CEC29-5AF3-4449-9646-606482C3425F}"/>
            </a:ext>
          </a:extLst>
        </xdr:cNvPr>
        <xdr:cNvSpPr txBox="1"/>
      </xdr:nvSpPr>
      <xdr:spPr>
        <a:xfrm>
          <a:off x="382460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52</xdr:col>
      <xdr:colOff>0</xdr:colOff>
      <xdr:row>13</xdr:row>
      <xdr:rowOff>0</xdr:rowOff>
    </xdr:from>
    <xdr:ext cx="184731" cy="271909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C57F454B-A94C-4DEE-8529-CFD686C63DC4}"/>
            </a:ext>
          </a:extLst>
        </xdr:cNvPr>
        <xdr:cNvSpPr txBox="1"/>
      </xdr:nvSpPr>
      <xdr:spPr>
        <a:xfrm>
          <a:off x="393446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52</xdr:col>
      <xdr:colOff>0</xdr:colOff>
      <xdr:row>13</xdr:row>
      <xdr:rowOff>0</xdr:rowOff>
    </xdr:from>
    <xdr:ext cx="184731" cy="271909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76D220D9-008D-4B50-9B6B-0CABE42A81C4}"/>
            </a:ext>
          </a:extLst>
        </xdr:cNvPr>
        <xdr:cNvSpPr txBox="1"/>
      </xdr:nvSpPr>
      <xdr:spPr>
        <a:xfrm>
          <a:off x="393446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52</xdr:col>
      <xdr:colOff>0</xdr:colOff>
      <xdr:row>14</xdr:row>
      <xdr:rowOff>0</xdr:rowOff>
    </xdr:from>
    <xdr:ext cx="194454" cy="271909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35F13ECC-DC14-4CC3-A048-5781B2257D22}"/>
            </a:ext>
          </a:extLst>
        </xdr:cNvPr>
        <xdr:cNvSpPr txBox="1"/>
      </xdr:nvSpPr>
      <xdr:spPr>
        <a:xfrm>
          <a:off x="393446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52</xdr:col>
      <xdr:colOff>0</xdr:colOff>
      <xdr:row>14</xdr:row>
      <xdr:rowOff>0</xdr:rowOff>
    </xdr:from>
    <xdr:ext cx="194454" cy="271909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4936176C-17C1-4887-B386-19B4B7366A59}"/>
            </a:ext>
          </a:extLst>
        </xdr:cNvPr>
        <xdr:cNvSpPr txBox="1"/>
      </xdr:nvSpPr>
      <xdr:spPr>
        <a:xfrm>
          <a:off x="393446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63</xdr:col>
      <xdr:colOff>0</xdr:colOff>
      <xdr:row>13</xdr:row>
      <xdr:rowOff>0</xdr:rowOff>
    </xdr:from>
    <xdr:ext cx="184731" cy="271909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AE7A3D4C-392A-49A7-BF58-9C2A231A5780}"/>
            </a:ext>
          </a:extLst>
        </xdr:cNvPr>
        <xdr:cNvSpPr txBox="1"/>
      </xdr:nvSpPr>
      <xdr:spPr>
        <a:xfrm>
          <a:off x="457200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63</xdr:col>
      <xdr:colOff>0</xdr:colOff>
      <xdr:row>13</xdr:row>
      <xdr:rowOff>0</xdr:rowOff>
    </xdr:from>
    <xdr:ext cx="184731" cy="271909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7DED561F-C131-450B-AA04-7B0DED00E9BA}"/>
            </a:ext>
          </a:extLst>
        </xdr:cNvPr>
        <xdr:cNvSpPr txBox="1"/>
      </xdr:nvSpPr>
      <xdr:spPr>
        <a:xfrm>
          <a:off x="457200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63</xdr:col>
      <xdr:colOff>0</xdr:colOff>
      <xdr:row>14</xdr:row>
      <xdr:rowOff>0</xdr:rowOff>
    </xdr:from>
    <xdr:ext cx="194454" cy="271909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3BF78D01-116D-4A49-8168-C01FE91E18BB}"/>
            </a:ext>
          </a:extLst>
        </xdr:cNvPr>
        <xdr:cNvSpPr txBox="1"/>
      </xdr:nvSpPr>
      <xdr:spPr>
        <a:xfrm>
          <a:off x="457200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63</xdr:col>
      <xdr:colOff>0</xdr:colOff>
      <xdr:row>14</xdr:row>
      <xdr:rowOff>0</xdr:rowOff>
    </xdr:from>
    <xdr:ext cx="194454" cy="271909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4693A2B2-10C8-4E37-91CA-4228DDF4F869}"/>
            </a:ext>
          </a:extLst>
        </xdr:cNvPr>
        <xdr:cNvSpPr txBox="1"/>
      </xdr:nvSpPr>
      <xdr:spPr>
        <a:xfrm>
          <a:off x="457200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65</xdr:col>
      <xdr:colOff>0</xdr:colOff>
      <xdr:row>13</xdr:row>
      <xdr:rowOff>0</xdr:rowOff>
    </xdr:from>
    <xdr:ext cx="184731" cy="271909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1C6E507D-4FEA-4874-AE40-A451EE758E52}"/>
            </a:ext>
          </a:extLst>
        </xdr:cNvPr>
        <xdr:cNvSpPr txBox="1"/>
      </xdr:nvSpPr>
      <xdr:spPr>
        <a:xfrm>
          <a:off x="469074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65</xdr:col>
      <xdr:colOff>0</xdr:colOff>
      <xdr:row>13</xdr:row>
      <xdr:rowOff>0</xdr:rowOff>
    </xdr:from>
    <xdr:ext cx="184731" cy="271909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04C01BF5-0CEC-4749-ADE2-37F9B5C7E4E4}"/>
            </a:ext>
          </a:extLst>
        </xdr:cNvPr>
        <xdr:cNvSpPr txBox="1"/>
      </xdr:nvSpPr>
      <xdr:spPr>
        <a:xfrm>
          <a:off x="469074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65</xdr:col>
      <xdr:colOff>0</xdr:colOff>
      <xdr:row>14</xdr:row>
      <xdr:rowOff>0</xdr:rowOff>
    </xdr:from>
    <xdr:ext cx="194454" cy="271909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9467F75B-B819-4216-9035-1E3AC79D1A25}"/>
            </a:ext>
          </a:extLst>
        </xdr:cNvPr>
        <xdr:cNvSpPr txBox="1"/>
      </xdr:nvSpPr>
      <xdr:spPr>
        <a:xfrm>
          <a:off x="469074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65</xdr:col>
      <xdr:colOff>0</xdr:colOff>
      <xdr:row>14</xdr:row>
      <xdr:rowOff>0</xdr:rowOff>
    </xdr:from>
    <xdr:ext cx="194454" cy="271909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B26E4223-6861-433B-862F-4C19060C6673}"/>
            </a:ext>
          </a:extLst>
        </xdr:cNvPr>
        <xdr:cNvSpPr txBox="1"/>
      </xdr:nvSpPr>
      <xdr:spPr>
        <a:xfrm>
          <a:off x="469074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67</xdr:col>
      <xdr:colOff>0</xdr:colOff>
      <xdr:row>13</xdr:row>
      <xdr:rowOff>0</xdr:rowOff>
    </xdr:from>
    <xdr:ext cx="184731" cy="271909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3BDDCE1B-85A8-47A4-A560-7A6581C830FD}"/>
            </a:ext>
          </a:extLst>
        </xdr:cNvPr>
        <xdr:cNvSpPr txBox="1"/>
      </xdr:nvSpPr>
      <xdr:spPr>
        <a:xfrm>
          <a:off x="479742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67</xdr:col>
      <xdr:colOff>0</xdr:colOff>
      <xdr:row>13</xdr:row>
      <xdr:rowOff>0</xdr:rowOff>
    </xdr:from>
    <xdr:ext cx="184731" cy="271909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BC92B309-3F25-48B0-AFDF-7BED006015E6}"/>
            </a:ext>
          </a:extLst>
        </xdr:cNvPr>
        <xdr:cNvSpPr txBox="1"/>
      </xdr:nvSpPr>
      <xdr:spPr>
        <a:xfrm>
          <a:off x="479742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67</xdr:col>
      <xdr:colOff>0</xdr:colOff>
      <xdr:row>14</xdr:row>
      <xdr:rowOff>0</xdr:rowOff>
    </xdr:from>
    <xdr:ext cx="194454" cy="271909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2D0D0B0B-3F3D-4094-82BE-257419F72254}"/>
            </a:ext>
          </a:extLst>
        </xdr:cNvPr>
        <xdr:cNvSpPr txBox="1"/>
      </xdr:nvSpPr>
      <xdr:spPr>
        <a:xfrm>
          <a:off x="479742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67</xdr:col>
      <xdr:colOff>0</xdr:colOff>
      <xdr:row>14</xdr:row>
      <xdr:rowOff>0</xdr:rowOff>
    </xdr:from>
    <xdr:ext cx="194454" cy="271909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1C5818CB-C056-45EE-9E43-FCBE467906FF}"/>
            </a:ext>
          </a:extLst>
        </xdr:cNvPr>
        <xdr:cNvSpPr txBox="1"/>
      </xdr:nvSpPr>
      <xdr:spPr>
        <a:xfrm>
          <a:off x="479742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1909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35C9CAFE-16A0-45D0-B37E-BF28206A7745}"/>
            </a:ext>
          </a:extLst>
        </xdr:cNvPr>
        <xdr:cNvSpPr txBox="1"/>
      </xdr:nvSpPr>
      <xdr:spPr>
        <a:xfrm>
          <a:off x="26479500" y="36893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1909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62D83E0E-B674-4F54-91A5-2F256EE67C7A}"/>
            </a:ext>
          </a:extLst>
        </xdr:cNvPr>
        <xdr:cNvSpPr txBox="1"/>
      </xdr:nvSpPr>
      <xdr:spPr>
        <a:xfrm>
          <a:off x="26479500" y="36893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482B3FE2-FEED-40DA-89D5-30EE659655AB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CFA1D061-C6C9-41C4-98B3-891C319D42B0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5AC59D6D-2594-493C-AC2D-5017ABFC0EE3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C65ECB0C-AFE4-4E6F-880D-03D7BD8D5A92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91B1835A-E97A-472A-9BBA-B201FD7D4D0A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E1357ECE-12EE-4105-88CC-1CC914C0AE80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A672F0EA-BC2F-407A-8DF9-DB9220232F16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2683A3F8-39DD-4BB9-A4D8-0B4A18E8C762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C17A3091-88E5-499E-B0F5-4C703C7C3E4D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59BA0A70-A9D4-467B-AC27-830C95AD7868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9808EF56-860B-416F-8EE1-8CDFE1117860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1C5BAD3F-E50F-4D65-B09D-DC010C85F5AF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9631B65D-B142-4C08-AC8D-366D5BF92B01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D19EC637-A6F2-4905-A90A-C881903DDEDB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1909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BD245082-927D-45BB-A493-37E7733140AA}"/>
            </a:ext>
          </a:extLst>
        </xdr:cNvPr>
        <xdr:cNvSpPr txBox="1"/>
      </xdr:nvSpPr>
      <xdr:spPr>
        <a:xfrm>
          <a:off x="26479500" y="3860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1909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E226D4A9-D611-4444-B7E1-6EDEBC22F6C4}"/>
            </a:ext>
          </a:extLst>
        </xdr:cNvPr>
        <xdr:cNvSpPr txBox="1"/>
      </xdr:nvSpPr>
      <xdr:spPr>
        <a:xfrm>
          <a:off x="26479500" y="3860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FFAD9684-52A4-4AFE-87B2-6210958C8020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788E28AD-2908-4F25-9712-0AF803F3FA91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DBDD096D-F706-48A1-83D7-4721FC552978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07119B68-1C09-4463-98E7-58FD03F4C1DC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2258727A-358B-45FA-9EF8-3A7CB92332F5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491DA051-123A-4EFA-846C-6322EBB9332C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0FCD9530-BADD-4EBC-BABD-3F43AA4085DF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62AE6331-1EEB-4128-B462-E43A98722AC8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78904A01-A6B0-486B-8DB4-30B57ACAC9D6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84C53176-4EB3-4EBC-841E-367158D25835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4AD48703-13B7-48EB-8EA6-AF00D126A95C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89AF8FBE-1425-423D-BDD1-54DE278A11CC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6A15B92B-3069-4A51-AB06-CFD54A2B1DE2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39AE1EEC-F2CF-4E63-8299-7E222BCFB70B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84731" cy="271909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9DA75ED1-A92D-4BBE-9336-555322206CE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84731" cy="271909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D62959EA-95B3-42C9-BD5E-C479CE6300D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84731" cy="271909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E05C6427-4E6F-45C1-8737-73C83DD03DC1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84731" cy="271909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29321B86-B5D5-4841-ADA4-20772B625D63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84731" cy="271909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F9600EB2-1D3C-4696-9F04-2E1A254F0B86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84731" cy="271909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E292E7FE-4292-4FC9-B1C5-6EE73DF4BF7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7766DAB7-F4BC-485D-96E2-51980F8742F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BA94AAE3-12A7-4567-8D3F-8CE7F26DD242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30691FD9-5268-4309-B57A-539287E4F3B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51E0C099-FABA-421A-90B4-C826B209F5A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ACA14457-9F2D-4F4D-931C-018975A66D2A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3BA0FB3F-FE41-49AD-A95C-334259BBB7C8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9715B981-4664-4731-A2B7-C892E487996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84731" cy="271909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679A54BE-D9E0-424B-A1FB-E0C752E063D0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94454" cy="271909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2AB428FB-D3F7-4EAE-8171-24B6C78E8D29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15</xdr:row>
      <xdr:rowOff>0</xdr:rowOff>
    </xdr:from>
    <xdr:ext cx="194454" cy="271909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5C9E1661-26FD-4770-B8C7-713322EDA2F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45D36448-BF7C-47B4-8ED5-AD37D89E2262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FE3E0138-8FAD-4ABB-98AB-DE662708BFEF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7ABC8F4E-722E-49D0-BE58-21DABC8F8C8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DBDE3CE6-F570-4EB3-9B14-310BAB8AFAA3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C48A4D75-D3DE-40B5-BBA8-ACFF21455D1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6FEA4CE4-FADF-48BA-888A-741CA85C966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E524E5DD-B2DE-4180-A8C9-310C771B78B2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3F45A393-84CF-4775-9A88-1AD768BFF9E8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84731" cy="271909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C68647B2-E3B8-4E8D-AC3E-73D7D686242F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84731" cy="271909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DD7BE932-F390-42FD-9FA8-FD30D89BE4D2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84731" cy="271909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35230F43-0411-4838-8750-A09F1D4A5F54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84731" cy="271909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F29F176C-79CB-46E9-A4B8-B59526D5E90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84731" cy="271909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823E0435-62CA-4956-A7CC-D5C1F8B58F2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84731" cy="271909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F101FC60-A32F-4489-B29D-EC132519881F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94454" cy="271909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86C21FA4-3435-456F-B757-41540D8213B4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17</xdr:row>
      <xdr:rowOff>0</xdr:rowOff>
    </xdr:from>
    <xdr:ext cx="194454" cy="271909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907BAB5A-D560-42CE-A2AE-9D2C75A79CE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84731" cy="271909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AEA0CFDB-2A8B-4447-99B8-52026E095F9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84731" cy="271909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7BB2087E-2071-4A23-AF67-1D94ED5B4E7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84731" cy="271909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BC6EEB30-98B2-4F3D-A73C-4B479E0A738C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84731" cy="271909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D064B817-2EA7-4FA8-958C-CEFF41F5E43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84731" cy="271909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B1D8D47A-9CC5-4ED2-96BA-AC6A57CBC109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84731" cy="271909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A7CF42D3-8719-4BB2-9D66-4CBBB17CE79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94454" cy="271909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E56E3B99-50F2-4D6F-91B2-015B321E4833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18</xdr:row>
      <xdr:rowOff>0</xdr:rowOff>
    </xdr:from>
    <xdr:ext cx="194454" cy="271909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1D6A0290-2B09-46B4-80D2-C5EF67B95E4C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84731" cy="271909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887360CE-B50C-456D-AC19-06DA4AF75C3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84731" cy="271909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72F71157-0A60-4A3F-8599-04FF71AD7880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84731" cy="271909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DCEB96C5-DE53-4706-BA52-AF20F6F5B5F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84731" cy="271909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0F46881B-3E15-4702-BD64-C0D92FF31156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84731" cy="271909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0469806C-E92C-476D-BCA2-231DF37968AA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84731" cy="271909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82812AFA-C4C9-41CE-A4F3-1F4D24383298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94454" cy="271909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2BE205C2-68D5-42A6-BF59-DBC4EFC5611F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19</xdr:row>
      <xdr:rowOff>0</xdr:rowOff>
    </xdr:from>
    <xdr:ext cx="194454" cy="271909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14C488D8-F146-4FCB-B03F-2F2EA37BF927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04879A85-5131-4725-9B18-FBBFF685396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20D33532-5899-4752-B59C-E2D8A895F519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82FBC89D-D3CF-4ADD-AEAA-13146A53C867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4216E9D4-6024-4812-9F6F-CDD9C5A696B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2661FB5E-C927-4637-8712-A49E5BC9DF9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13ECDCC4-1700-49F2-A8C6-D521C587C0E7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94454" cy="271909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47760845-71E7-4BFE-93C0-55E1E40E6301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94454" cy="271909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FA557200-5516-46C5-8D75-E8E3F2567CE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9FCBFD03-0AFF-4BDE-AEBE-A3BDBAA8E2FB}"/>
            </a:ext>
          </a:extLst>
        </xdr:cNvPr>
        <xdr:cNvSpPr txBox="1"/>
      </xdr:nvSpPr>
      <xdr:spPr>
        <a:xfrm>
          <a:off x="51085750" y="4178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E3B6D69B-A913-4234-A55D-E8EE6CF3CA3D}"/>
            </a:ext>
          </a:extLst>
        </xdr:cNvPr>
        <xdr:cNvSpPr txBox="1"/>
      </xdr:nvSpPr>
      <xdr:spPr>
        <a:xfrm>
          <a:off x="51085750" y="4178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829F66BE-C562-4005-9FB1-8F699227CE26}"/>
            </a:ext>
          </a:extLst>
        </xdr:cNvPr>
        <xdr:cNvSpPr txBox="1"/>
      </xdr:nvSpPr>
      <xdr:spPr>
        <a:xfrm>
          <a:off x="51085750" y="4178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DA7B2727-4C25-40E4-AA1C-411D262E0275}"/>
            </a:ext>
          </a:extLst>
        </xdr:cNvPr>
        <xdr:cNvSpPr txBox="1"/>
      </xdr:nvSpPr>
      <xdr:spPr>
        <a:xfrm>
          <a:off x="51085750" y="4178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6061935F-4619-4B66-BFE2-37202E1BA723}"/>
            </a:ext>
          </a:extLst>
        </xdr:cNvPr>
        <xdr:cNvSpPr txBox="1"/>
      </xdr:nvSpPr>
      <xdr:spPr>
        <a:xfrm>
          <a:off x="51085750" y="4178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84731" cy="271909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7F60F9FB-9F7F-4621-ABF5-9ABBB20BEDE4}"/>
            </a:ext>
          </a:extLst>
        </xdr:cNvPr>
        <xdr:cNvSpPr txBox="1"/>
      </xdr:nvSpPr>
      <xdr:spPr>
        <a:xfrm>
          <a:off x="51085750" y="4178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94454" cy="271909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6BBA904A-B8F1-47E2-838D-1A2BEA807FAE}"/>
            </a:ext>
          </a:extLst>
        </xdr:cNvPr>
        <xdr:cNvSpPr txBox="1"/>
      </xdr:nvSpPr>
      <xdr:spPr>
        <a:xfrm>
          <a:off x="51085750" y="4178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20</xdr:row>
      <xdr:rowOff>0</xdr:rowOff>
    </xdr:from>
    <xdr:ext cx="194454" cy="271909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4E8C0E37-AF7B-427A-9926-AAE7E34CE5EC}"/>
            </a:ext>
          </a:extLst>
        </xdr:cNvPr>
        <xdr:cNvSpPr txBox="1"/>
      </xdr:nvSpPr>
      <xdr:spPr>
        <a:xfrm>
          <a:off x="51085750" y="4178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84731" cy="271909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8185BDBB-39E0-4264-A66C-EF5BB2818128}"/>
            </a:ext>
          </a:extLst>
        </xdr:cNvPr>
        <xdr:cNvSpPr txBox="1"/>
      </xdr:nvSpPr>
      <xdr:spPr>
        <a:xfrm>
          <a:off x="51085750" y="4349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84731" cy="271909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89740132-F017-48F8-AE1A-055DC562D39C}"/>
            </a:ext>
          </a:extLst>
        </xdr:cNvPr>
        <xdr:cNvSpPr txBox="1"/>
      </xdr:nvSpPr>
      <xdr:spPr>
        <a:xfrm>
          <a:off x="51085750" y="4349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84731" cy="271909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0C7FE8F5-434B-495C-9235-E289EB2BE912}"/>
            </a:ext>
          </a:extLst>
        </xdr:cNvPr>
        <xdr:cNvSpPr txBox="1"/>
      </xdr:nvSpPr>
      <xdr:spPr>
        <a:xfrm>
          <a:off x="51085750" y="4349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84731" cy="271909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4A749223-7DDA-49E7-9554-24C3F8102CCC}"/>
            </a:ext>
          </a:extLst>
        </xdr:cNvPr>
        <xdr:cNvSpPr txBox="1"/>
      </xdr:nvSpPr>
      <xdr:spPr>
        <a:xfrm>
          <a:off x="51085750" y="4349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84731" cy="271909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361CE45A-53FE-49BD-8856-08C63FFC4258}"/>
            </a:ext>
          </a:extLst>
        </xdr:cNvPr>
        <xdr:cNvSpPr txBox="1"/>
      </xdr:nvSpPr>
      <xdr:spPr>
        <a:xfrm>
          <a:off x="51085750" y="4349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84731" cy="271909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9DB64E73-3892-4232-93D9-693B995ADA53}"/>
            </a:ext>
          </a:extLst>
        </xdr:cNvPr>
        <xdr:cNvSpPr txBox="1"/>
      </xdr:nvSpPr>
      <xdr:spPr>
        <a:xfrm>
          <a:off x="51085750" y="4349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94454" cy="271909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D556DE9A-6676-4667-AC1E-A4408D03B94A}"/>
            </a:ext>
          </a:extLst>
        </xdr:cNvPr>
        <xdr:cNvSpPr txBox="1"/>
      </xdr:nvSpPr>
      <xdr:spPr>
        <a:xfrm>
          <a:off x="51085750" y="4349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21</xdr:row>
      <xdr:rowOff>0</xdr:rowOff>
    </xdr:from>
    <xdr:ext cx="194454" cy="271909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E4FD0670-4DE7-4B7E-B4F3-A8F1AAFA7691}"/>
            </a:ext>
          </a:extLst>
        </xdr:cNvPr>
        <xdr:cNvSpPr txBox="1"/>
      </xdr:nvSpPr>
      <xdr:spPr>
        <a:xfrm>
          <a:off x="51085750" y="4349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24"/>
  <sheetViews>
    <sheetView tabSelected="1" topLeftCell="AW12" workbookViewId="0">
      <selection activeCell="AS24" sqref="AS24"/>
    </sheetView>
  </sheetViews>
  <sheetFormatPr defaultColWidth="8.5" defaultRowHeight="11.5"/>
  <cols>
    <col min="1" max="2" width="8.5" style="8" customWidth="1"/>
    <col min="3" max="3" width="16.9140625" style="8" customWidth="1"/>
    <col min="4" max="4" width="24" style="8" customWidth="1"/>
    <col min="5" max="5" width="12.25" style="8" customWidth="1"/>
    <col min="6" max="6" width="14.33203125" style="8" customWidth="1"/>
    <col min="7" max="7" width="10.08203125" style="8" customWidth="1"/>
    <col min="8" max="8" width="7.75" style="8" customWidth="1"/>
    <col min="9" max="9" width="8.5" style="8" customWidth="1"/>
    <col min="10" max="10" width="9" style="8" customWidth="1"/>
    <col min="11" max="11" width="7.6640625" style="8" customWidth="1"/>
    <col min="12" max="12" width="9.5" style="8" customWidth="1"/>
    <col min="13" max="13" width="6.6640625" style="8" customWidth="1"/>
    <col min="14" max="14" width="4.5" style="8" customWidth="1"/>
    <col min="15" max="15" width="11.4140625" style="8" customWidth="1"/>
    <col min="16" max="16" width="11.83203125" style="8" customWidth="1"/>
    <col min="17" max="17" width="18.58203125" style="8" customWidth="1"/>
    <col min="18" max="18" width="4.9140625" style="9" customWidth="1"/>
    <col min="19" max="19" width="4.08203125" style="8" customWidth="1"/>
    <col min="20" max="20" width="33.4140625" style="8" customWidth="1"/>
    <col min="21" max="21" width="5.1640625" style="8" customWidth="1"/>
    <col min="22" max="22" width="11" style="8" customWidth="1"/>
    <col min="23" max="23" width="16.5" style="8" customWidth="1"/>
    <col min="24" max="24" width="4.1640625" style="8" customWidth="1"/>
    <col min="25" max="25" width="4.25" style="8" customWidth="1"/>
    <col min="26" max="26" width="11" style="8" customWidth="1"/>
    <col min="27" max="27" width="8.5" style="8" customWidth="1"/>
    <col min="28" max="28" width="13" style="8" customWidth="1"/>
    <col min="29" max="29" width="13.33203125" style="8" customWidth="1"/>
    <col min="30" max="30" width="11.58203125" style="8" customWidth="1"/>
    <col min="31" max="31" width="4.1640625" style="8" customWidth="1"/>
    <col min="32" max="32" width="3.5" style="8" customWidth="1"/>
    <col min="33" max="33" width="13.5" style="10" customWidth="1"/>
    <col min="34" max="34" width="5.4140625" style="8" customWidth="1"/>
    <col min="35" max="35" width="6.1640625" style="8" customWidth="1"/>
    <col min="36" max="37" width="8.58203125" style="8" customWidth="1"/>
    <col min="38" max="44" width="8.5" style="8" customWidth="1"/>
    <col min="45" max="45" width="9.25" style="8" customWidth="1"/>
    <col min="46" max="47" width="6.5" style="8" customWidth="1"/>
    <col min="48" max="48" width="9" style="8" customWidth="1"/>
    <col min="49" max="49" width="8.6640625" style="8" customWidth="1"/>
    <col min="50" max="50" width="6.5" style="8" customWidth="1"/>
    <col min="51" max="51" width="7.4140625" style="8" customWidth="1"/>
    <col min="52" max="52" width="7" style="8" customWidth="1"/>
    <col min="53" max="53" width="9" style="8" customWidth="1"/>
    <col min="54" max="54" width="10.33203125" style="8" customWidth="1"/>
    <col min="55" max="56" width="6.5" style="8" customWidth="1"/>
    <col min="57" max="57" width="7.6640625" style="8" customWidth="1"/>
    <col min="58" max="58" width="7.5" style="8" customWidth="1"/>
    <col min="59" max="59" width="8.9140625" style="8" customWidth="1"/>
    <col min="60" max="62" width="6.5" style="8" customWidth="1"/>
    <col min="63" max="63" width="7.75" style="8" customWidth="1"/>
    <col min="64" max="64" width="7.6640625" style="8" customWidth="1"/>
    <col min="65" max="65" width="10.08203125" style="8" customWidth="1"/>
    <col min="66" max="66" width="6.5" style="8" customWidth="1"/>
    <col min="67" max="67" width="7.5" style="8" customWidth="1"/>
    <col min="68" max="68" width="6.5" style="8" customWidth="1"/>
    <col min="69" max="69" width="8.9140625" style="8" customWidth="1"/>
    <col min="70" max="74" width="11" style="8" customWidth="1"/>
    <col min="75" max="75" width="6.5" style="8" customWidth="1"/>
    <col min="76" max="76" width="7" style="8" customWidth="1"/>
    <col min="77" max="77" width="9" style="8" customWidth="1"/>
    <col min="78" max="78" width="10.33203125" style="8" customWidth="1"/>
    <col min="79" max="80" width="6.5" style="8" customWidth="1"/>
    <col min="81" max="81" width="7.6640625" style="8" customWidth="1"/>
    <col min="82" max="82" width="7.5" style="8" customWidth="1"/>
    <col min="83" max="83" width="8.9140625" style="8" customWidth="1"/>
    <col min="84" max="85" width="6.5" style="8" customWidth="1"/>
    <col min="86" max="86" width="7.4140625" style="8" customWidth="1"/>
    <col min="87" max="87" width="7.75" style="8" customWidth="1"/>
    <col min="88" max="88" width="7.6640625" style="8" customWidth="1"/>
    <col min="89" max="89" width="7.9140625" style="8" customWidth="1"/>
    <col min="90" max="90" width="6.5" style="8" customWidth="1"/>
    <col min="91" max="91" width="7.5" style="8" customWidth="1"/>
    <col min="92" max="92" width="6.5" style="8" customWidth="1"/>
    <col min="93" max="93" width="7.25" style="8" customWidth="1"/>
    <col min="94" max="98" width="8.58203125" style="8" customWidth="1"/>
    <col min="99" max="101" width="8.5" style="8" customWidth="1"/>
    <col min="102" max="102" width="14.83203125" style="8" customWidth="1"/>
    <col min="103" max="103" width="13.58203125" style="8" customWidth="1"/>
    <col min="104" max="104" width="8.5" style="8" customWidth="1"/>
    <col min="105" max="105" width="14.08203125" style="8" customWidth="1"/>
    <col min="106" max="106" width="8.5" style="8" customWidth="1"/>
    <col min="107" max="107" width="11.58203125" style="8" customWidth="1"/>
    <col min="108" max="108" width="11.83203125" style="8" customWidth="1"/>
    <col min="109" max="109" width="11.58203125" style="8" customWidth="1"/>
    <col min="110" max="16384" width="8.5" style="8"/>
  </cols>
  <sheetData>
    <row r="1" spans="1:86" s="2" customFormat="1" ht="12.75" customHeight="1">
      <c r="A1" s="47" t="s">
        <v>119</v>
      </c>
      <c r="B1" s="47"/>
      <c r="C1" s="48"/>
      <c r="D1" s="51" t="s">
        <v>114</v>
      </c>
      <c r="E1" s="52"/>
      <c r="F1" s="1">
        <v>0</v>
      </c>
      <c r="I1" s="3"/>
      <c r="Z1" s="4"/>
      <c r="AA1" s="4"/>
      <c r="AB1" s="4"/>
      <c r="AC1" s="4"/>
      <c r="AE1" s="5"/>
      <c r="AH1" s="4"/>
      <c r="AI1" s="3"/>
      <c r="AL1" s="3"/>
    </row>
    <row r="2" spans="1:86" s="2" customFormat="1" ht="12.75" customHeight="1">
      <c r="A2" s="47"/>
      <c r="B2" s="47"/>
      <c r="C2" s="48"/>
      <c r="D2" s="51" t="s">
        <v>115</v>
      </c>
      <c r="E2" s="52"/>
      <c r="F2" s="6">
        <f>BT23</f>
        <v>178525.02</v>
      </c>
      <c r="I2" s="7"/>
      <c r="Z2" s="4"/>
      <c r="AA2" s="4"/>
      <c r="AB2" s="4"/>
      <c r="AC2" s="4"/>
      <c r="AE2" s="5"/>
      <c r="AH2" s="4"/>
      <c r="AI2" s="3"/>
      <c r="AL2" s="3"/>
    </row>
    <row r="3" spans="1:86" s="2" customFormat="1" ht="12.75" customHeight="1">
      <c r="A3" s="47"/>
      <c r="B3" s="47"/>
      <c r="C3" s="48"/>
      <c r="D3" s="51" t="s">
        <v>116</v>
      </c>
      <c r="E3" s="52"/>
      <c r="F3" s="6">
        <f>BU23</f>
        <v>41060.75</v>
      </c>
      <c r="I3" s="7"/>
      <c r="Z3" s="4"/>
      <c r="AA3" s="4"/>
      <c r="AB3" s="4"/>
      <c r="AC3" s="4"/>
      <c r="AE3" s="5"/>
      <c r="AH3" s="4"/>
      <c r="AI3" s="3"/>
      <c r="AL3" s="3"/>
    </row>
    <row r="4" spans="1:86" s="2" customFormat="1" ht="12.75" customHeight="1">
      <c r="A4" s="47"/>
      <c r="B4" s="47"/>
      <c r="C4" s="48"/>
      <c r="D4" s="51" t="s">
        <v>117</v>
      </c>
      <c r="E4" s="52"/>
      <c r="F4" s="6">
        <f>BV23</f>
        <v>219585.77</v>
      </c>
      <c r="I4" s="7"/>
      <c r="Z4" s="4"/>
      <c r="AA4" s="4"/>
      <c r="AB4" s="4"/>
      <c r="AC4" s="4"/>
      <c r="AE4" s="5"/>
      <c r="AH4" s="4"/>
      <c r="AI4" s="3"/>
      <c r="AL4" s="3"/>
    </row>
    <row r="5" spans="1:86" s="2" customFormat="1" ht="37.5" customHeight="1">
      <c r="A5" s="49"/>
      <c r="B5" s="49"/>
      <c r="C5" s="50"/>
      <c r="D5" s="53" t="s">
        <v>118</v>
      </c>
      <c r="E5" s="53"/>
      <c r="F5" s="53"/>
      <c r="I5" s="7"/>
      <c r="Z5" s="4"/>
      <c r="AA5" s="4"/>
      <c r="AB5" s="4"/>
      <c r="AC5" s="4"/>
      <c r="AE5" s="5"/>
      <c r="AH5" s="4"/>
      <c r="AI5" s="3"/>
      <c r="AL5" s="3"/>
    </row>
    <row r="12" spans="1:86" ht="27" customHeight="1">
      <c r="A12" s="41" t="s">
        <v>0</v>
      </c>
      <c r="B12" s="41" t="s">
        <v>1</v>
      </c>
      <c r="C12" s="45" t="s">
        <v>33</v>
      </c>
      <c r="D12" s="45" t="s">
        <v>2</v>
      </c>
      <c r="E12" s="45" t="s">
        <v>34</v>
      </c>
      <c r="F12" s="45" t="s">
        <v>42</v>
      </c>
      <c r="G12" s="45" t="s">
        <v>43</v>
      </c>
      <c r="H12" s="45" t="s">
        <v>44</v>
      </c>
      <c r="I12" s="41" t="s">
        <v>3</v>
      </c>
      <c r="J12" s="45" t="s">
        <v>54</v>
      </c>
      <c r="K12" s="41" t="s">
        <v>4</v>
      </c>
      <c r="L12" s="41" t="s">
        <v>5</v>
      </c>
      <c r="M12" s="41"/>
      <c r="N12" s="41"/>
      <c r="O12" s="41"/>
      <c r="P12" s="41"/>
      <c r="Q12" s="41"/>
      <c r="R12" s="41"/>
      <c r="S12" s="41"/>
      <c r="T12" s="45" t="s">
        <v>41</v>
      </c>
      <c r="U12" s="45"/>
      <c r="V12" s="45"/>
      <c r="W12" s="45"/>
      <c r="X12" s="45"/>
      <c r="Y12" s="45"/>
      <c r="Z12" s="56" t="s">
        <v>37</v>
      </c>
      <c r="AA12" s="56"/>
      <c r="AB12" s="56"/>
      <c r="AC12" s="56"/>
      <c r="AD12" s="56"/>
      <c r="AE12" s="56"/>
      <c r="AF12" s="56"/>
      <c r="AG12" s="56"/>
      <c r="AH12" s="43" t="s">
        <v>40</v>
      </c>
      <c r="AI12" s="45" t="s">
        <v>7</v>
      </c>
      <c r="AJ12" s="59" t="s">
        <v>146</v>
      </c>
      <c r="AK12" s="59"/>
      <c r="AL12" s="59"/>
      <c r="AM12" s="59"/>
      <c r="AN12" s="59"/>
      <c r="AO12" s="60" t="s">
        <v>147</v>
      </c>
      <c r="AP12" s="61"/>
      <c r="AQ12" s="61"/>
      <c r="AR12" s="61"/>
      <c r="AS12" s="62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7" t="s">
        <v>79</v>
      </c>
      <c r="BX12" s="63" t="s">
        <v>8</v>
      </c>
      <c r="BY12" s="64"/>
      <c r="BZ12" s="65" t="s">
        <v>9</v>
      </c>
      <c r="CA12" s="65"/>
      <c r="CB12" s="65"/>
      <c r="CC12" s="65"/>
      <c r="CD12" s="65"/>
      <c r="CE12" s="65"/>
      <c r="CF12" s="54" t="s">
        <v>10</v>
      </c>
      <c r="CG12" s="54" t="s">
        <v>11</v>
      </c>
      <c r="CH12" s="54" t="s">
        <v>12</v>
      </c>
    </row>
    <row r="13" spans="1:86" s="9" customFormat="1" ht="70.5" customHeight="1">
      <c r="A13" s="42"/>
      <c r="B13" s="42"/>
      <c r="C13" s="46"/>
      <c r="D13" s="46"/>
      <c r="E13" s="46"/>
      <c r="F13" s="46"/>
      <c r="G13" s="46"/>
      <c r="H13" s="46"/>
      <c r="I13" s="42"/>
      <c r="J13" s="46"/>
      <c r="K13" s="42"/>
      <c r="L13" s="34" t="s">
        <v>13</v>
      </c>
      <c r="M13" s="34" t="s">
        <v>19</v>
      </c>
      <c r="N13" s="34" t="s">
        <v>14</v>
      </c>
      <c r="O13" s="34" t="s">
        <v>15</v>
      </c>
      <c r="P13" s="34" t="s">
        <v>16</v>
      </c>
      <c r="Q13" s="34" t="s">
        <v>17</v>
      </c>
      <c r="R13" s="34" t="s">
        <v>18</v>
      </c>
      <c r="S13" s="34" t="s">
        <v>22</v>
      </c>
      <c r="T13" s="34" t="s">
        <v>38</v>
      </c>
      <c r="U13" s="34" t="s">
        <v>36</v>
      </c>
      <c r="V13" s="34" t="s">
        <v>16</v>
      </c>
      <c r="W13" s="34" t="s">
        <v>20</v>
      </c>
      <c r="X13" s="34" t="s">
        <v>21</v>
      </c>
      <c r="Y13" s="34" t="s">
        <v>22</v>
      </c>
      <c r="Z13" s="34" t="s">
        <v>38</v>
      </c>
      <c r="AA13" s="34" t="s">
        <v>35</v>
      </c>
      <c r="AB13" s="34" t="s">
        <v>39</v>
      </c>
      <c r="AC13" s="34" t="s">
        <v>16</v>
      </c>
      <c r="AD13" s="34" t="s">
        <v>20</v>
      </c>
      <c r="AE13" s="34" t="s">
        <v>21</v>
      </c>
      <c r="AF13" s="34" t="s">
        <v>22</v>
      </c>
      <c r="AG13" s="34" t="s">
        <v>6</v>
      </c>
      <c r="AH13" s="44"/>
      <c r="AI13" s="46"/>
      <c r="AJ13" s="12" t="s">
        <v>45</v>
      </c>
      <c r="AK13" s="12" t="s">
        <v>46</v>
      </c>
      <c r="AL13" s="12" t="s">
        <v>47</v>
      </c>
      <c r="AM13" s="12" t="s">
        <v>48</v>
      </c>
      <c r="AN13" s="13" t="s">
        <v>49</v>
      </c>
      <c r="AO13" s="14" t="s">
        <v>45</v>
      </c>
      <c r="AP13" s="14" t="s">
        <v>46</v>
      </c>
      <c r="AQ13" s="14" t="s">
        <v>47</v>
      </c>
      <c r="AR13" s="14" t="s">
        <v>48</v>
      </c>
      <c r="AS13" s="13" t="s">
        <v>49</v>
      </c>
      <c r="AT13" s="15" t="s">
        <v>85</v>
      </c>
      <c r="AU13" s="15" t="s">
        <v>86</v>
      </c>
      <c r="AV13" s="16" t="s">
        <v>87</v>
      </c>
      <c r="AW13" s="15" t="s">
        <v>88</v>
      </c>
      <c r="AX13" s="16" t="s">
        <v>89</v>
      </c>
      <c r="AY13" s="15" t="s">
        <v>90</v>
      </c>
      <c r="AZ13" s="16" t="s">
        <v>91</v>
      </c>
      <c r="BA13" s="15" t="s">
        <v>92</v>
      </c>
      <c r="BB13" s="16" t="s">
        <v>93</v>
      </c>
      <c r="BC13" s="15" t="s">
        <v>94</v>
      </c>
      <c r="BD13" s="16" t="s">
        <v>95</v>
      </c>
      <c r="BE13" s="15" t="s">
        <v>96</v>
      </c>
      <c r="BF13" s="16" t="s">
        <v>97</v>
      </c>
      <c r="BG13" s="15" t="s">
        <v>98</v>
      </c>
      <c r="BH13" s="16" t="s">
        <v>99</v>
      </c>
      <c r="BI13" s="15" t="s">
        <v>100</v>
      </c>
      <c r="BJ13" s="15" t="s">
        <v>101</v>
      </c>
      <c r="BK13" s="16" t="s">
        <v>102</v>
      </c>
      <c r="BL13" s="15" t="s">
        <v>103</v>
      </c>
      <c r="BM13" s="16" t="s">
        <v>104</v>
      </c>
      <c r="BN13" s="15" t="s">
        <v>105</v>
      </c>
      <c r="BO13" s="16" t="s">
        <v>106</v>
      </c>
      <c r="BP13" s="15" t="s">
        <v>107</v>
      </c>
      <c r="BQ13" s="16" t="s">
        <v>108</v>
      </c>
      <c r="BR13" s="15" t="s">
        <v>109</v>
      </c>
      <c r="BS13" s="15" t="s">
        <v>110</v>
      </c>
      <c r="BT13" s="15" t="s">
        <v>111</v>
      </c>
      <c r="BU13" s="15" t="s">
        <v>112</v>
      </c>
      <c r="BV13" s="15" t="s">
        <v>113</v>
      </c>
      <c r="BW13" s="58"/>
      <c r="BX13" s="11" t="s">
        <v>129</v>
      </c>
      <c r="BY13" s="11" t="s">
        <v>23</v>
      </c>
      <c r="BZ13" s="14" t="s">
        <v>24</v>
      </c>
      <c r="CA13" s="14" t="s">
        <v>25</v>
      </c>
      <c r="CB13" s="14" t="s">
        <v>26</v>
      </c>
      <c r="CC13" s="14" t="s">
        <v>27</v>
      </c>
      <c r="CD13" s="14" t="s">
        <v>28</v>
      </c>
      <c r="CE13" s="17" t="s">
        <v>29</v>
      </c>
      <c r="CF13" s="54"/>
      <c r="CG13" s="54"/>
      <c r="CH13" s="54"/>
    </row>
    <row r="14" spans="1:86" s="32" customFormat="1" ht="13.5" customHeight="1">
      <c r="A14" s="18">
        <v>1</v>
      </c>
      <c r="B14" s="19"/>
      <c r="C14" s="18" t="s">
        <v>55</v>
      </c>
      <c r="D14" s="18" t="s">
        <v>56</v>
      </c>
      <c r="E14" s="35" t="s">
        <v>120</v>
      </c>
      <c r="F14" s="18" t="s">
        <v>57</v>
      </c>
      <c r="G14" s="18" t="s">
        <v>58</v>
      </c>
      <c r="H14" s="19"/>
      <c r="I14" s="19"/>
      <c r="J14" s="21" t="s">
        <v>30</v>
      </c>
      <c r="K14" s="18"/>
      <c r="L14" s="18" t="s">
        <v>59</v>
      </c>
      <c r="M14" s="37" t="s">
        <v>60</v>
      </c>
      <c r="N14" s="37" t="s">
        <v>61</v>
      </c>
      <c r="O14" s="18" t="s">
        <v>62</v>
      </c>
      <c r="P14" s="18" t="s">
        <v>62</v>
      </c>
      <c r="Q14" s="18" t="s">
        <v>63</v>
      </c>
      <c r="R14" s="37" t="s">
        <v>64</v>
      </c>
      <c r="S14" s="18"/>
      <c r="T14" s="18" t="s">
        <v>131</v>
      </c>
      <c r="U14" s="18" t="s">
        <v>61</v>
      </c>
      <c r="V14" s="18" t="s">
        <v>62</v>
      </c>
      <c r="W14" s="18" t="s">
        <v>76</v>
      </c>
      <c r="X14" s="18" t="s">
        <v>82</v>
      </c>
      <c r="Y14" s="18"/>
      <c r="Z14" s="18" t="s">
        <v>136</v>
      </c>
      <c r="AA14" s="18" t="s">
        <v>61</v>
      </c>
      <c r="AB14" s="18" t="s">
        <v>62</v>
      </c>
      <c r="AC14" s="18" t="s">
        <v>62</v>
      </c>
      <c r="AD14" s="18" t="s">
        <v>76</v>
      </c>
      <c r="AE14" s="18" t="s">
        <v>82</v>
      </c>
      <c r="AF14" s="18"/>
      <c r="AG14" s="18" t="s">
        <v>83</v>
      </c>
      <c r="AH14" s="18" t="s">
        <v>53</v>
      </c>
      <c r="AI14" s="39" t="s">
        <v>71</v>
      </c>
      <c r="AJ14" s="36">
        <v>8774</v>
      </c>
      <c r="AK14" s="36">
        <v>19029</v>
      </c>
      <c r="AL14" s="18"/>
      <c r="AM14" s="36">
        <v>0</v>
      </c>
      <c r="AN14" s="22">
        <f>SUM(AJ14:AM14)</f>
        <v>27803</v>
      </c>
      <c r="AO14" s="22">
        <f>AJ14</f>
        <v>8774</v>
      </c>
      <c r="AP14" s="23">
        <f>AK14</f>
        <v>19029</v>
      </c>
      <c r="AQ14" s="23">
        <f>AL14</f>
        <v>0</v>
      </c>
      <c r="AR14" s="23">
        <f>AM14</f>
        <v>0</v>
      </c>
      <c r="AS14" s="23">
        <f>SUM(AO14:AR14)</f>
        <v>27803</v>
      </c>
      <c r="AT14" s="20">
        <v>12</v>
      </c>
      <c r="AU14" s="24">
        <f t="shared" ref="AU14:AU22" si="0">F$1/1000</f>
        <v>0</v>
      </c>
      <c r="AV14" s="25">
        <f>AU14*AS14</f>
        <v>0</v>
      </c>
      <c r="AW14" s="26">
        <v>5.8</v>
      </c>
      <c r="AX14" s="25">
        <f>AW14*AT14</f>
        <v>69.599999999999994</v>
      </c>
      <c r="AY14" s="26">
        <v>0.08</v>
      </c>
      <c r="AZ14" s="25">
        <f t="shared" ref="AZ14:AZ22" si="1">AY14*AT14*AH14</f>
        <v>38.4</v>
      </c>
      <c r="BA14" s="26">
        <v>7.92</v>
      </c>
      <c r="BB14" s="25">
        <f t="shared" ref="BB14:BB22" si="2">BA14*AT14*AH14</f>
        <v>3801.5999999999995</v>
      </c>
      <c r="BC14" s="27">
        <f>3.5/1000</f>
        <v>3.5000000000000001E-3</v>
      </c>
      <c r="BD14" s="25">
        <f>BC14*AS14</f>
        <v>97.310500000000005</v>
      </c>
      <c r="BE14" s="20">
        <v>3.2099999999999997E-2</v>
      </c>
      <c r="BF14" s="25">
        <f>BE14*AS14</f>
        <v>892.47629999999992</v>
      </c>
      <c r="BG14" s="28">
        <f>3/1000</f>
        <v>3.0000000000000001E-3</v>
      </c>
      <c r="BH14" s="29">
        <f>BG14*AS14</f>
        <v>83.409000000000006</v>
      </c>
      <c r="BI14" s="28">
        <v>0.14119999999999999</v>
      </c>
      <c r="BJ14" s="18">
        <v>0.8</v>
      </c>
      <c r="BK14" s="25">
        <f>BJ14*BI14*AS14</f>
        <v>3140.6268800000003</v>
      </c>
      <c r="BL14" s="26">
        <v>0.50319999999999998</v>
      </c>
      <c r="BM14" s="25">
        <f>BL14*AO14</f>
        <v>4415.0767999999998</v>
      </c>
      <c r="BN14" s="26">
        <v>0.1464</v>
      </c>
      <c r="BO14" s="25">
        <f>BN14*AP14</f>
        <v>2785.8456000000001</v>
      </c>
      <c r="BP14" s="26">
        <v>0</v>
      </c>
      <c r="BQ14" s="25">
        <f>BP14*AQ14</f>
        <v>0</v>
      </c>
      <c r="BR14" s="6">
        <f>ROUND(BQ14+BO14+BM14+BK14+BH14+BF14+BD14+BB14+AZ14+AX14,2)</f>
        <v>15324.35</v>
      </c>
      <c r="BS14" s="6">
        <f>ROUND(AV14,2)</f>
        <v>0</v>
      </c>
      <c r="BT14" s="6">
        <f>ROUND(BR14+BS14,2)</f>
        <v>15324.35</v>
      </c>
      <c r="BU14" s="6">
        <f>ROUND(BT14*0.23,2)</f>
        <v>3524.6</v>
      </c>
      <c r="BV14" s="6">
        <f>BT14+BU14</f>
        <v>18848.95</v>
      </c>
      <c r="BW14" s="38" t="s">
        <v>148</v>
      </c>
      <c r="BX14" s="19" t="s">
        <v>84</v>
      </c>
      <c r="BY14" s="19"/>
      <c r="BZ14" s="21" t="s">
        <v>31</v>
      </c>
      <c r="CA14" s="21" t="s">
        <v>30</v>
      </c>
      <c r="CB14" s="21" t="s">
        <v>30</v>
      </c>
      <c r="CC14" s="21" t="s">
        <v>30</v>
      </c>
      <c r="CD14" s="21" t="s">
        <v>32</v>
      </c>
      <c r="CE14" s="21" t="s">
        <v>31</v>
      </c>
      <c r="CF14" s="30">
        <v>45903</v>
      </c>
      <c r="CG14" s="31">
        <v>46001</v>
      </c>
      <c r="CH14" s="31">
        <v>46023</v>
      </c>
    </row>
    <row r="15" spans="1:86" s="32" customFormat="1" ht="13.5" customHeight="1">
      <c r="A15" s="18">
        <f>A14+1</f>
        <v>2</v>
      </c>
      <c r="B15" s="19"/>
      <c r="C15" s="18" t="s">
        <v>55</v>
      </c>
      <c r="D15" s="18" t="s">
        <v>56</v>
      </c>
      <c r="E15" s="35" t="s">
        <v>120</v>
      </c>
      <c r="F15" s="18" t="s">
        <v>57</v>
      </c>
      <c r="G15" s="18" t="s">
        <v>58</v>
      </c>
      <c r="H15" s="19"/>
      <c r="I15" s="19"/>
      <c r="J15" s="21" t="s">
        <v>30</v>
      </c>
      <c r="K15" s="18"/>
      <c r="L15" s="18" t="s">
        <v>59</v>
      </c>
      <c r="M15" s="37" t="s">
        <v>60</v>
      </c>
      <c r="N15" s="37" t="s">
        <v>61</v>
      </c>
      <c r="O15" s="18" t="s">
        <v>62</v>
      </c>
      <c r="P15" s="18" t="s">
        <v>62</v>
      </c>
      <c r="Q15" s="18" t="s">
        <v>63</v>
      </c>
      <c r="R15" s="37" t="s">
        <v>64</v>
      </c>
      <c r="S15" s="18"/>
      <c r="T15" s="18" t="s">
        <v>132</v>
      </c>
      <c r="U15" s="18" t="s">
        <v>61</v>
      </c>
      <c r="V15" s="18" t="s">
        <v>62</v>
      </c>
      <c r="W15" s="18" t="s">
        <v>66</v>
      </c>
      <c r="X15" s="18" t="s">
        <v>52</v>
      </c>
      <c r="Y15" s="18"/>
      <c r="Z15" s="18" t="s">
        <v>137</v>
      </c>
      <c r="AA15" s="18" t="s">
        <v>61</v>
      </c>
      <c r="AB15" s="18" t="s">
        <v>62</v>
      </c>
      <c r="AC15" s="18" t="s">
        <v>62</v>
      </c>
      <c r="AD15" s="18" t="s">
        <v>66</v>
      </c>
      <c r="AE15" s="18" t="s">
        <v>52</v>
      </c>
      <c r="AF15" s="18"/>
      <c r="AG15" s="18" t="s">
        <v>74</v>
      </c>
      <c r="AH15" s="18" t="s">
        <v>75</v>
      </c>
      <c r="AI15" s="39" t="s">
        <v>72</v>
      </c>
      <c r="AJ15" s="36">
        <v>12519</v>
      </c>
      <c r="AK15" s="36">
        <v>5960</v>
      </c>
      <c r="AL15" s="36">
        <v>15293</v>
      </c>
      <c r="AM15" s="36">
        <v>0</v>
      </c>
      <c r="AN15" s="22">
        <f t="shared" ref="AN15:AN21" si="3">SUM(AJ15:AM15)</f>
        <v>33772</v>
      </c>
      <c r="AO15" s="22">
        <v>19247</v>
      </c>
      <c r="AP15" s="23">
        <v>7992</v>
      </c>
      <c r="AQ15" s="23">
        <v>28833</v>
      </c>
      <c r="AR15" s="23">
        <f t="shared" ref="AR15:AR21" si="4">AM15</f>
        <v>0</v>
      </c>
      <c r="AS15" s="23">
        <f t="shared" ref="AS15:AS21" si="5">SUM(AO15:AR15)</f>
        <v>56072</v>
      </c>
      <c r="AT15" s="20">
        <v>12</v>
      </c>
      <c r="AU15" s="24">
        <f t="shared" si="0"/>
        <v>0</v>
      </c>
      <c r="AV15" s="25">
        <f t="shared" ref="AV15:AV21" si="6">AU15*AS15</f>
        <v>0</v>
      </c>
      <c r="AW15" s="26">
        <v>7.25</v>
      </c>
      <c r="AX15" s="25">
        <f t="shared" ref="AX15:AX21" si="7">AW15*AT15</f>
        <v>87</v>
      </c>
      <c r="AY15" s="26">
        <v>0.08</v>
      </c>
      <c r="AZ15" s="25">
        <f t="shared" si="1"/>
        <v>52.8</v>
      </c>
      <c r="BA15" s="26">
        <v>34.159999999999997</v>
      </c>
      <c r="BB15" s="25">
        <f t="shared" si="2"/>
        <v>22545.599999999999</v>
      </c>
      <c r="BC15" s="27">
        <f t="shared" ref="BC15:BC22" si="8">3.5/1000</f>
        <v>3.5000000000000001E-3</v>
      </c>
      <c r="BD15" s="25">
        <f t="shared" ref="BD15:BD22" si="9">BC15*AS15</f>
        <v>196.25200000000001</v>
      </c>
      <c r="BE15" s="20">
        <v>3.2099999999999997E-2</v>
      </c>
      <c r="BF15" s="25">
        <f t="shared" ref="BF15:BF21" si="10">BE15*AS15</f>
        <v>1799.9111999999998</v>
      </c>
      <c r="BG15" s="28">
        <f t="shared" ref="BG15:BG22" si="11">3/1000</f>
        <v>3.0000000000000001E-3</v>
      </c>
      <c r="BH15" s="29">
        <f t="shared" ref="BH15:BH21" si="12">BG15*AS15</f>
        <v>168.21600000000001</v>
      </c>
      <c r="BI15" s="28">
        <v>0.14119999999999999</v>
      </c>
      <c r="BJ15" s="18">
        <v>0.8</v>
      </c>
      <c r="BK15" s="25">
        <f t="shared" ref="BK15:BK21" si="13">BJ15*BI15*AS15</f>
        <v>6333.8931200000006</v>
      </c>
      <c r="BL15" s="26">
        <v>0.31140000000000001</v>
      </c>
      <c r="BM15" s="25">
        <f>BL15*AO15</f>
        <v>5993.5158000000001</v>
      </c>
      <c r="BN15" s="26">
        <v>0.45140000000000002</v>
      </c>
      <c r="BO15" s="25">
        <f t="shared" ref="BO15:BO21" si="14">BN15*AP15</f>
        <v>3607.5888</v>
      </c>
      <c r="BP15" s="26">
        <v>0.1094</v>
      </c>
      <c r="BQ15" s="25">
        <f t="shared" ref="BQ15:BQ21" si="15">BP15*AQ15</f>
        <v>3154.3301999999999</v>
      </c>
      <c r="BR15" s="6">
        <f t="shared" ref="BR15:BR21" si="16">ROUND(BQ15+BO15+BM15+BK15+BH15+BF15+BD15+BB15+AZ15+AX15,2)</f>
        <v>43939.11</v>
      </c>
      <c r="BS15" s="6">
        <f t="shared" ref="BS15:BS21" si="17">ROUND(AV15,2)</f>
        <v>0</v>
      </c>
      <c r="BT15" s="6">
        <f t="shared" ref="BT15:BT21" si="18">ROUND(BR15+BS15,2)</f>
        <v>43939.11</v>
      </c>
      <c r="BU15" s="6">
        <f t="shared" ref="BU15:BU21" si="19">ROUND(BT15*0.23,2)</f>
        <v>10106</v>
      </c>
      <c r="BV15" s="6">
        <f t="shared" ref="BV15:BV21" si="20">BT15+BU15</f>
        <v>54045.11</v>
      </c>
      <c r="BW15" s="21" t="s">
        <v>149</v>
      </c>
      <c r="BX15" s="19" t="s">
        <v>84</v>
      </c>
      <c r="BY15" s="19"/>
      <c r="BZ15" s="21" t="s">
        <v>31</v>
      </c>
      <c r="CA15" s="21" t="s">
        <v>30</v>
      </c>
      <c r="CB15" s="21" t="s">
        <v>30</v>
      </c>
      <c r="CC15" s="21" t="s">
        <v>30</v>
      </c>
      <c r="CD15" s="21" t="s">
        <v>32</v>
      </c>
      <c r="CE15" s="21" t="s">
        <v>31</v>
      </c>
      <c r="CF15" s="30">
        <v>45903</v>
      </c>
      <c r="CG15" s="31">
        <v>46001</v>
      </c>
      <c r="CH15" s="31">
        <v>46023</v>
      </c>
    </row>
    <row r="16" spans="1:86" s="32" customFormat="1" ht="13.5" customHeight="1">
      <c r="A16" s="18">
        <f t="shared" ref="A16:A22" si="21">A15+1</f>
        <v>3</v>
      </c>
      <c r="B16" s="19"/>
      <c r="C16" s="18" t="s">
        <v>55</v>
      </c>
      <c r="D16" s="18" t="s">
        <v>56</v>
      </c>
      <c r="E16" s="35" t="s">
        <v>120</v>
      </c>
      <c r="F16" s="18" t="s">
        <v>57</v>
      </c>
      <c r="G16" s="18" t="s">
        <v>58</v>
      </c>
      <c r="H16" s="19"/>
      <c r="I16" s="19"/>
      <c r="J16" s="21" t="s">
        <v>30</v>
      </c>
      <c r="K16" s="18"/>
      <c r="L16" s="18" t="s">
        <v>59</v>
      </c>
      <c r="M16" s="37" t="s">
        <v>60</v>
      </c>
      <c r="N16" s="37" t="s">
        <v>61</v>
      </c>
      <c r="O16" s="18" t="s">
        <v>62</v>
      </c>
      <c r="P16" s="18" t="s">
        <v>62</v>
      </c>
      <c r="Q16" s="18" t="s">
        <v>63</v>
      </c>
      <c r="R16" s="37" t="s">
        <v>64</v>
      </c>
      <c r="S16" s="18"/>
      <c r="T16" s="18" t="s">
        <v>132</v>
      </c>
      <c r="U16" s="18" t="s">
        <v>61</v>
      </c>
      <c r="V16" s="18" t="s">
        <v>62</v>
      </c>
      <c r="W16" s="18" t="s">
        <v>66</v>
      </c>
      <c r="X16" s="18" t="s">
        <v>52</v>
      </c>
      <c r="Y16" s="18"/>
      <c r="Z16" s="18" t="s">
        <v>138</v>
      </c>
      <c r="AA16" s="18" t="s">
        <v>61</v>
      </c>
      <c r="AB16" s="18" t="s">
        <v>62</v>
      </c>
      <c r="AC16" s="18" t="s">
        <v>62</v>
      </c>
      <c r="AD16" s="18" t="s">
        <v>65</v>
      </c>
      <c r="AE16" s="18" t="s">
        <v>51</v>
      </c>
      <c r="AF16" s="18"/>
      <c r="AG16" s="18" t="s">
        <v>77</v>
      </c>
      <c r="AH16" s="18" t="s">
        <v>78</v>
      </c>
      <c r="AI16" s="18" t="str">
        <f>AI15</f>
        <v>C23</v>
      </c>
      <c r="AJ16" s="36">
        <v>11102</v>
      </c>
      <c r="AK16" s="36">
        <v>4803</v>
      </c>
      <c r="AL16" s="36">
        <v>27249</v>
      </c>
      <c r="AM16" s="36">
        <v>0</v>
      </c>
      <c r="AN16" s="22">
        <f t="shared" si="3"/>
        <v>43154</v>
      </c>
      <c r="AO16" s="22">
        <v>11605</v>
      </c>
      <c r="AP16" s="23">
        <v>5128</v>
      </c>
      <c r="AQ16" s="23">
        <v>28607</v>
      </c>
      <c r="AR16" s="23">
        <f t="shared" si="4"/>
        <v>0</v>
      </c>
      <c r="AS16" s="23">
        <f t="shared" si="5"/>
        <v>45340</v>
      </c>
      <c r="AT16" s="20">
        <v>12</v>
      </c>
      <c r="AU16" s="24">
        <f t="shared" si="0"/>
        <v>0</v>
      </c>
      <c r="AV16" s="25">
        <f t="shared" si="6"/>
        <v>0</v>
      </c>
      <c r="AW16" s="20">
        <f>AW15</f>
        <v>7.25</v>
      </c>
      <c r="AX16" s="25">
        <f t="shared" si="7"/>
        <v>87</v>
      </c>
      <c r="AY16" s="20">
        <f>AY15</f>
        <v>0.08</v>
      </c>
      <c r="AZ16" s="25">
        <f t="shared" si="1"/>
        <v>39.36</v>
      </c>
      <c r="BA16" s="20">
        <f>BA15</f>
        <v>34.159999999999997</v>
      </c>
      <c r="BB16" s="25">
        <f t="shared" si="2"/>
        <v>16806.719999999998</v>
      </c>
      <c r="BC16" s="27">
        <f t="shared" si="8"/>
        <v>3.5000000000000001E-3</v>
      </c>
      <c r="BD16" s="25">
        <f t="shared" si="9"/>
        <v>158.69</v>
      </c>
      <c r="BE16" s="20">
        <v>3.2099999999999997E-2</v>
      </c>
      <c r="BF16" s="25">
        <f t="shared" si="10"/>
        <v>1455.4139999999998</v>
      </c>
      <c r="BG16" s="28">
        <f t="shared" si="11"/>
        <v>3.0000000000000001E-3</v>
      </c>
      <c r="BH16" s="29">
        <f t="shared" si="12"/>
        <v>136.02000000000001</v>
      </c>
      <c r="BI16" s="28">
        <v>0.14119999999999999</v>
      </c>
      <c r="BJ16" s="18">
        <v>0.8</v>
      </c>
      <c r="BK16" s="25">
        <f t="shared" si="13"/>
        <v>5121.6064000000006</v>
      </c>
      <c r="BL16" s="20">
        <f>BL15</f>
        <v>0.31140000000000001</v>
      </c>
      <c r="BM16" s="25">
        <f>BL16*AO16</f>
        <v>3613.797</v>
      </c>
      <c r="BN16" s="20">
        <f>BN15</f>
        <v>0.45140000000000002</v>
      </c>
      <c r="BO16" s="25">
        <f t="shared" si="14"/>
        <v>2314.7791999999999</v>
      </c>
      <c r="BP16" s="20">
        <f>BP15</f>
        <v>0.1094</v>
      </c>
      <c r="BQ16" s="25">
        <f t="shared" si="15"/>
        <v>3129.6057999999998</v>
      </c>
      <c r="BR16" s="6">
        <f t="shared" si="16"/>
        <v>32862.99</v>
      </c>
      <c r="BS16" s="6">
        <f t="shared" si="17"/>
        <v>0</v>
      </c>
      <c r="BT16" s="6">
        <f t="shared" si="18"/>
        <v>32862.99</v>
      </c>
      <c r="BU16" s="6">
        <f t="shared" si="19"/>
        <v>7558.49</v>
      </c>
      <c r="BV16" s="6">
        <f t="shared" si="20"/>
        <v>40421.479999999996</v>
      </c>
      <c r="BW16" s="21" t="s">
        <v>150</v>
      </c>
      <c r="BX16" s="19" t="s">
        <v>84</v>
      </c>
      <c r="BY16" s="19"/>
      <c r="BZ16" s="21" t="s">
        <v>31</v>
      </c>
      <c r="CA16" s="21" t="s">
        <v>30</v>
      </c>
      <c r="CB16" s="21" t="s">
        <v>30</v>
      </c>
      <c r="CC16" s="21" t="s">
        <v>30</v>
      </c>
      <c r="CD16" s="21" t="s">
        <v>32</v>
      </c>
      <c r="CE16" s="21" t="s">
        <v>31</v>
      </c>
      <c r="CF16" s="30">
        <v>45903</v>
      </c>
      <c r="CG16" s="31">
        <v>46001</v>
      </c>
      <c r="CH16" s="31">
        <v>46023</v>
      </c>
    </row>
    <row r="17" spans="1:86" s="32" customFormat="1" ht="13.5" customHeight="1">
      <c r="A17" s="18">
        <f t="shared" si="21"/>
        <v>4</v>
      </c>
      <c r="B17" s="19"/>
      <c r="C17" s="18" t="s">
        <v>55</v>
      </c>
      <c r="D17" s="18" t="s">
        <v>56</v>
      </c>
      <c r="E17" s="35" t="s">
        <v>120</v>
      </c>
      <c r="F17" s="18" t="s">
        <v>57</v>
      </c>
      <c r="G17" s="18" t="s">
        <v>58</v>
      </c>
      <c r="H17" s="19"/>
      <c r="I17" s="19"/>
      <c r="J17" s="21" t="s">
        <v>30</v>
      </c>
      <c r="K17" s="18"/>
      <c r="L17" s="18" t="s">
        <v>59</v>
      </c>
      <c r="M17" s="37" t="s">
        <v>60</v>
      </c>
      <c r="N17" s="37" t="s">
        <v>61</v>
      </c>
      <c r="O17" s="18" t="s">
        <v>62</v>
      </c>
      <c r="P17" s="18" t="s">
        <v>62</v>
      </c>
      <c r="Q17" s="18" t="s">
        <v>63</v>
      </c>
      <c r="R17" s="37" t="s">
        <v>64</v>
      </c>
      <c r="S17" s="18"/>
      <c r="T17" s="18" t="s">
        <v>133</v>
      </c>
      <c r="U17" s="18" t="s">
        <v>61</v>
      </c>
      <c r="V17" s="18" t="s">
        <v>62</v>
      </c>
      <c r="W17" s="18" t="s">
        <v>134</v>
      </c>
      <c r="X17" s="18" t="s">
        <v>126</v>
      </c>
      <c r="Y17" s="18"/>
      <c r="Z17" s="18" t="s">
        <v>125</v>
      </c>
      <c r="AA17" s="18" t="s">
        <v>61</v>
      </c>
      <c r="AB17" s="18" t="s">
        <v>62</v>
      </c>
      <c r="AC17" s="18" t="s">
        <v>62</v>
      </c>
      <c r="AD17" s="18" t="s">
        <v>134</v>
      </c>
      <c r="AE17" s="18" t="s">
        <v>126</v>
      </c>
      <c r="AF17" s="18"/>
      <c r="AG17" s="18" t="s">
        <v>127</v>
      </c>
      <c r="AH17" s="18" t="s">
        <v>128</v>
      </c>
      <c r="AI17" s="18" t="s">
        <v>71</v>
      </c>
      <c r="AJ17" s="36">
        <v>7167</v>
      </c>
      <c r="AK17" s="36">
        <v>18325</v>
      </c>
      <c r="AL17" s="18"/>
      <c r="AM17" s="36">
        <v>0</v>
      </c>
      <c r="AN17" s="22">
        <f t="shared" si="3"/>
        <v>25492</v>
      </c>
      <c r="AO17" s="22">
        <f t="shared" ref="AO17:AO18" si="22">AJ17</f>
        <v>7167</v>
      </c>
      <c r="AP17" s="23">
        <f t="shared" ref="AP17:AQ21" si="23">AK17</f>
        <v>18325</v>
      </c>
      <c r="AQ17" s="23">
        <f t="shared" si="23"/>
        <v>0</v>
      </c>
      <c r="AR17" s="23">
        <f t="shared" si="4"/>
        <v>0</v>
      </c>
      <c r="AS17" s="23">
        <f t="shared" si="5"/>
        <v>25492</v>
      </c>
      <c r="AT17" s="20">
        <v>12</v>
      </c>
      <c r="AU17" s="24">
        <f t="shared" si="0"/>
        <v>0</v>
      </c>
      <c r="AV17" s="25">
        <f t="shared" si="6"/>
        <v>0</v>
      </c>
      <c r="AW17" s="20">
        <f>AW$14</f>
        <v>5.8</v>
      </c>
      <c r="AX17" s="25">
        <f t="shared" si="7"/>
        <v>69.599999999999994</v>
      </c>
      <c r="AY17" s="20">
        <f>AY14</f>
        <v>0.08</v>
      </c>
      <c r="AZ17" s="25">
        <f t="shared" si="1"/>
        <v>28.799999999999997</v>
      </c>
      <c r="BA17" s="20">
        <f>BA$14</f>
        <v>7.92</v>
      </c>
      <c r="BB17" s="25">
        <f t="shared" si="2"/>
        <v>2851.2</v>
      </c>
      <c r="BC17" s="27">
        <f t="shared" si="8"/>
        <v>3.5000000000000001E-3</v>
      </c>
      <c r="BD17" s="25">
        <f t="shared" si="9"/>
        <v>89.222000000000008</v>
      </c>
      <c r="BE17" s="20">
        <v>3.2099999999999997E-2</v>
      </c>
      <c r="BF17" s="25">
        <f t="shared" si="10"/>
        <v>818.29319999999996</v>
      </c>
      <c r="BG17" s="28">
        <f t="shared" si="11"/>
        <v>3.0000000000000001E-3</v>
      </c>
      <c r="BH17" s="29">
        <f t="shared" si="12"/>
        <v>76.475999999999999</v>
      </c>
      <c r="BI17" s="28">
        <v>0.14119999999999999</v>
      </c>
      <c r="BJ17" s="18">
        <v>0.8</v>
      </c>
      <c r="BK17" s="25">
        <f t="shared" si="13"/>
        <v>2879.5763200000001</v>
      </c>
      <c r="BL17" s="20">
        <f>BL$14</f>
        <v>0.50319999999999998</v>
      </c>
      <c r="BM17" s="25">
        <f t="shared" ref="BM17:BM21" si="24">BL17*AO17</f>
        <v>3606.4343999999996</v>
      </c>
      <c r="BN17" s="20">
        <f>BN$14</f>
        <v>0.1464</v>
      </c>
      <c r="BO17" s="25">
        <f t="shared" si="14"/>
        <v>2682.78</v>
      </c>
      <c r="BP17" s="20">
        <f>BP$14</f>
        <v>0</v>
      </c>
      <c r="BQ17" s="25">
        <f t="shared" si="15"/>
        <v>0</v>
      </c>
      <c r="BR17" s="6">
        <f t="shared" si="16"/>
        <v>13102.38</v>
      </c>
      <c r="BS17" s="6">
        <f t="shared" si="17"/>
        <v>0</v>
      </c>
      <c r="BT17" s="6">
        <f t="shared" si="18"/>
        <v>13102.38</v>
      </c>
      <c r="BU17" s="6">
        <f t="shared" si="19"/>
        <v>3013.55</v>
      </c>
      <c r="BV17" s="6">
        <f t="shared" si="20"/>
        <v>16115.93</v>
      </c>
      <c r="BW17" s="21" t="s">
        <v>151</v>
      </c>
      <c r="BX17" s="19" t="s">
        <v>84</v>
      </c>
      <c r="BY17" s="19"/>
      <c r="BZ17" s="21" t="s">
        <v>31</v>
      </c>
      <c r="CA17" s="21" t="s">
        <v>30</v>
      </c>
      <c r="CB17" s="21" t="s">
        <v>30</v>
      </c>
      <c r="CC17" s="21" t="s">
        <v>30</v>
      </c>
      <c r="CD17" s="21" t="s">
        <v>32</v>
      </c>
      <c r="CE17" s="21" t="s">
        <v>31</v>
      </c>
      <c r="CF17" s="30">
        <v>45903</v>
      </c>
      <c r="CG17" s="31">
        <v>46001</v>
      </c>
      <c r="CH17" s="31">
        <v>46023</v>
      </c>
    </row>
    <row r="18" spans="1:86" s="32" customFormat="1" ht="13.5" customHeight="1">
      <c r="A18" s="18">
        <f t="shared" si="21"/>
        <v>5</v>
      </c>
      <c r="B18" s="19"/>
      <c r="C18" s="18" t="s">
        <v>55</v>
      </c>
      <c r="D18" s="18" t="s">
        <v>56</v>
      </c>
      <c r="E18" s="35" t="s">
        <v>120</v>
      </c>
      <c r="F18" s="18" t="s">
        <v>57</v>
      </c>
      <c r="G18" s="18" t="s">
        <v>58</v>
      </c>
      <c r="H18" s="19"/>
      <c r="I18" s="19"/>
      <c r="J18" s="21" t="s">
        <v>30</v>
      </c>
      <c r="K18" s="18"/>
      <c r="L18" s="18" t="s">
        <v>59</v>
      </c>
      <c r="M18" s="37" t="s">
        <v>60</v>
      </c>
      <c r="N18" s="37" t="s">
        <v>61</v>
      </c>
      <c r="O18" s="18" t="s">
        <v>62</v>
      </c>
      <c r="P18" s="18" t="s">
        <v>62</v>
      </c>
      <c r="Q18" s="18" t="s">
        <v>63</v>
      </c>
      <c r="R18" s="37" t="s">
        <v>64</v>
      </c>
      <c r="S18" s="18"/>
      <c r="T18" s="18" t="s">
        <v>67</v>
      </c>
      <c r="U18" s="18" t="s">
        <v>61</v>
      </c>
      <c r="V18" s="18" t="s">
        <v>62</v>
      </c>
      <c r="W18" s="18" t="s">
        <v>68</v>
      </c>
      <c r="X18" s="18" t="s">
        <v>69</v>
      </c>
      <c r="Y18" s="18"/>
      <c r="Z18" s="18" t="s">
        <v>67</v>
      </c>
      <c r="AA18" s="18" t="s">
        <v>61</v>
      </c>
      <c r="AB18" s="18" t="s">
        <v>62</v>
      </c>
      <c r="AC18" s="18" t="s">
        <v>62</v>
      </c>
      <c r="AD18" s="18" t="s">
        <v>68</v>
      </c>
      <c r="AE18" s="18" t="s">
        <v>69</v>
      </c>
      <c r="AF18" s="18"/>
      <c r="AG18" s="18" t="s">
        <v>73</v>
      </c>
      <c r="AH18" s="18" t="s">
        <v>53</v>
      </c>
      <c r="AI18" s="18" t="s">
        <v>71</v>
      </c>
      <c r="AJ18" s="36">
        <v>9539</v>
      </c>
      <c r="AK18" s="36">
        <v>16169</v>
      </c>
      <c r="AL18" s="18"/>
      <c r="AM18" s="36">
        <v>0</v>
      </c>
      <c r="AN18" s="22">
        <f t="shared" si="3"/>
        <v>25708</v>
      </c>
      <c r="AO18" s="22">
        <f t="shared" si="22"/>
        <v>9539</v>
      </c>
      <c r="AP18" s="23">
        <f t="shared" si="23"/>
        <v>16169</v>
      </c>
      <c r="AQ18" s="23">
        <f t="shared" si="23"/>
        <v>0</v>
      </c>
      <c r="AR18" s="23">
        <f t="shared" si="4"/>
        <v>0</v>
      </c>
      <c r="AS18" s="23">
        <f t="shared" si="5"/>
        <v>25708</v>
      </c>
      <c r="AT18" s="20">
        <v>12</v>
      </c>
      <c r="AU18" s="24">
        <f t="shared" si="0"/>
        <v>0</v>
      </c>
      <c r="AV18" s="25">
        <f t="shared" si="6"/>
        <v>0</v>
      </c>
      <c r="AW18" s="20">
        <f>AW$14</f>
        <v>5.8</v>
      </c>
      <c r="AX18" s="25">
        <f t="shared" si="7"/>
        <v>69.599999999999994</v>
      </c>
      <c r="AY18" s="20">
        <f>AY14</f>
        <v>0.08</v>
      </c>
      <c r="AZ18" s="25">
        <f t="shared" si="1"/>
        <v>38.4</v>
      </c>
      <c r="BA18" s="20">
        <f t="shared" ref="BA18:BA21" si="25">BA$14</f>
        <v>7.92</v>
      </c>
      <c r="BB18" s="25">
        <f t="shared" si="2"/>
        <v>3801.5999999999995</v>
      </c>
      <c r="BC18" s="27">
        <f t="shared" si="8"/>
        <v>3.5000000000000001E-3</v>
      </c>
      <c r="BD18" s="25">
        <f t="shared" si="9"/>
        <v>89.978000000000009</v>
      </c>
      <c r="BE18" s="20">
        <v>3.2099999999999997E-2</v>
      </c>
      <c r="BF18" s="25">
        <f t="shared" si="10"/>
        <v>825.22679999999991</v>
      </c>
      <c r="BG18" s="28">
        <f t="shared" si="11"/>
        <v>3.0000000000000001E-3</v>
      </c>
      <c r="BH18" s="29">
        <f t="shared" si="12"/>
        <v>77.123999999999995</v>
      </c>
      <c r="BI18" s="28">
        <v>0.14119999999999999</v>
      </c>
      <c r="BJ18" s="18">
        <v>0.8</v>
      </c>
      <c r="BK18" s="25">
        <f t="shared" si="13"/>
        <v>2903.97568</v>
      </c>
      <c r="BL18" s="20">
        <f t="shared" ref="BL18:BL21" si="26">BL$14</f>
        <v>0.50319999999999998</v>
      </c>
      <c r="BM18" s="25">
        <f t="shared" si="24"/>
        <v>4800.0248000000001</v>
      </c>
      <c r="BN18" s="20">
        <f t="shared" ref="BN18:BN21" si="27">BN$14</f>
        <v>0.1464</v>
      </c>
      <c r="BO18" s="25">
        <f t="shared" si="14"/>
        <v>2367.1415999999999</v>
      </c>
      <c r="BP18" s="20">
        <f t="shared" ref="BP18:BP22" si="28">BP$14</f>
        <v>0</v>
      </c>
      <c r="BQ18" s="25">
        <f t="shared" si="15"/>
        <v>0</v>
      </c>
      <c r="BR18" s="6">
        <f t="shared" si="16"/>
        <v>14973.07</v>
      </c>
      <c r="BS18" s="6">
        <f t="shared" si="17"/>
        <v>0</v>
      </c>
      <c r="BT18" s="6">
        <f t="shared" si="18"/>
        <v>14973.07</v>
      </c>
      <c r="BU18" s="6">
        <f t="shared" si="19"/>
        <v>3443.81</v>
      </c>
      <c r="BV18" s="6">
        <f t="shared" si="20"/>
        <v>18416.88</v>
      </c>
      <c r="BW18" s="21" t="s">
        <v>152</v>
      </c>
      <c r="BX18" s="19" t="s">
        <v>84</v>
      </c>
      <c r="BY18" s="19"/>
      <c r="BZ18" s="21" t="s">
        <v>31</v>
      </c>
      <c r="CA18" s="21" t="s">
        <v>30</v>
      </c>
      <c r="CB18" s="21" t="s">
        <v>30</v>
      </c>
      <c r="CC18" s="21" t="s">
        <v>30</v>
      </c>
      <c r="CD18" s="21" t="s">
        <v>32</v>
      </c>
      <c r="CE18" s="21" t="s">
        <v>31</v>
      </c>
      <c r="CF18" s="30">
        <v>45903</v>
      </c>
      <c r="CG18" s="31">
        <v>46001</v>
      </c>
      <c r="CH18" s="31">
        <v>46023</v>
      </c>
    </row>
    <row r="19" spans="1:86" s="32" customFormat="1" ht="13.5" customHeight="1">
      <c r="A19" s="18">
        <f t="shared" si="21"/>
        <v>6</v>
      </c>
      <c r="B19" s="19"/>
      <c r="C19" s="18" t="s">
        <v>55</v>
      </c>
      <c r="D19" s="18" t="s">
        <v>56</v>
      </c>
      <c r="E19" s="35" t="s">
        <v>120</v>
      </c>
      <c r="F19" s="18" t="s">
        <v>57</v>
      </c>
      <c r="G19" s="18" t="s">
        <v>58</v>
      </c>
      <c r="H19" s="19"/>
      <c r="I19" s="19"/>
      <c r="J19" s="21" t="s">
        <v>30</v>
      </c>
      <c r="K19" s="18"/>
      <c r="L19" s="18" t="s">
        <v>59</v>
      </c>
      <c r="M19" s="37" t="s">
        <v>60</v>
      </c>
      <c r="N19" s="37" t="s">
        <v>61</v>
      </c>
      <c r="O19" s="18" t="s">
        <v>62</v>
      </c>
      <c r="P19" s="18" t="s">
        <v>62</v>
      </c>
      <c r="Q19" s="18" t="s">
        <v>63</v>
      </c>
      <c r="R19" s="37" t="s">
        <v>64</v>
      </c>
      <c r="S19" s="18"/>
      <c r="T19" s="18" t="s">
        <v>135</v>
      </c>
      <c r="U19" s="18" t="s">
        <v>61</v>
      </c>
      <c r="V19" s="18" t="s">
        <v>62</v>
      </c>
      <c r="W19" s="18" t="s">
        <v>70</v>
      </c>
      <c r="X19" s="18" t="s">
        <v>50</v>
      </c>
      <c r="Y19" s="18"/>
      <c r="Z19" s="18" t="s">
        <v>135</v>
      </c>
      <c r="AA19" s="18" t="s">
        <v>61</v>
      </c>
      <c r="AB19" s="18" t="s">
        <v>62</v>
      </c>
      <c r="AC19" s="18" t="s">
        <v>62</v>
      </c>
      <c r="AD19" s="18" t="s">
        <v>70</v>
      </c>
      <c r="AE19" s="18" t="s">
        <v>50</v>
      </c>
      <c r="AF19" s="18"/>
      <c r="AG19" s="18" t="s">
        <v>80</v>
      </c>
      <c r="AH19" s="18" t="s">
        <v>81</v>
      </c>
      <c r="AI19" s="18" t="s">
        <v>71</v>
      </c>
      <c r="AJ19" s="36">
        <v>259</v>
      </c>
      <c r="AK19" s="36">
        <v>5784</v>
      </c>
      <c r="AL19" s="18"/>
      <c r="AM19" s="36">
        <v>0</v>
      </c>
      <c r="AN19" s="22">
        <f t="shared" si="3"/>
        <v>6043</v>
      </c>
      <c r="AO19" s="22">
        <v>1846</v>
      </c>
      <c r="AP19" s="33">
        <v>4519</v>
      </c>
      <c r="AQ19" s="23">
        <f t="shared" si="23"/>
        <v>0</v>
      </c>
      <c r="AR19" s="23">
        <f t="shared" si="4"/>
        <v>0</v>
      </c>
      <c r="AS19" s="23">
        <f t="shared" si="5"/>
        <v>6365</v>
      </c>
      <c r="AT19" s="20">
        <v>12</v>
      </c>
      <c r="AU19" s="24">
        <f t="shared" si="0"/>
        <v>0</v>
      </c>
      <c r="AV19" s="25">
        <f t="shared" si="6"/>
        <v>0</v>
      </c>
      <c r="AW19" s="20">
        <f t="shared" ref="AW19:AW21" si="29">AW$14</f>
        <v>5.8</v>
      </c>
      <c r="AX19" s="25">
        <f t="shared" si="7"/>
        <v>69.599999999999994</v>
      </c>
      <c r="AY19" s="20">
        <f t="shared" ref="AY19:AY22" si="30">AY15</f>
        <v>0.08</v>
      </c>
      <c r="AZ19" s="25">
        <f t="shared" si="1"/>
        <v>19.2</v>
      </c>
      <c r="BA19" s="20">
        <f t="shared" si="25"/>
        <v>7.92</v>
      </c>
      <c r="BB19" s="25">
        <f t="shared" si="2"/>
        <v>1900.7999999999997</v>
      </c>
      <c r="BC19" s="27">
        <f t="shared" si="8"/>
        <v>3.5000000000000001E-3</v>
      </c>
      <c r="BD19" s="25">
        <f t="shared" si="9"/>
        <v>22.2775</v>
      </c>
      <c r="BE19" s="20">
        <v>3.2099999999999997E-2</v>
      </c>
      <c r="BF19" s="25">
        <f t="shared" si="10"/>
        <v>204.31649999999999</v>
      </c>
      <c r="BG19" s="28">
        <f t="shared" si="11"/>
        <v>3.0000000000000001E-3</v>
      </c>
      <c r="BH19" s="29">
        <f t="shared" si="12"/>
        <v>19.094999999999999</v>
      </c>
      <c r="BI19" s="28">
        <v>0.14119999999999999</v>
      </c>
      <c r="BJ19" s="18">
        <v>0.8</v>
      </c>
      <c r="BK19" s="25">
        <f t="shared" si="13"/>
        <v>718.99040000000002</v>
      </c>
      <c r="BL19" s="20">
        <f t="shared" si="26"/>
        <v>0.50319999999999998</v>
      </c>
      <c r="BM19" s="25">
        <f t="shared" si="24"/>
        <v>928.90719999999999</v>
      </c>
      <c r="BN19" s="20">
        <f t="shared" si="27"/>
        <v>0.1464</v>
      </c>
      <c r="BO19" s="25">
        <f t="shared" si="14"/>
        <v>661.58159999999998</v>
      </c>
      <c r="BP19" s="20">
        <f t="shared" si="28"/>
        <v>0</v>
      </c>
      <c r="BQ19" s="25">
        <f t="shared" si="15"/>
        <v>0</v>
      </c>
      <c r="BR19" s="6">
        <f t="shared" si="16"/>
        <v>4544.7700000000004</v>
      </c>
      <c r="BS19" s="6">
        <f t="shared" si="17"/>
        <v>0</v>
      </c>
      <c r="BT19" s="6">
        <f t="shared" si="18"/>
        <v>4544.7700000000004</v>
      </c>
      <c r="BU19" s="6">
        <f t="shared" si="19"/>
        <v>1045.3</v>
      </c>
      <c r="BV19" s="6">
        <f t="shared" si="20"/>
        <v>5590.0700000000006</v>
      </c>
      <c r="BW19" s="21" t="s">
        <v>153</v>
      </c>
      <c r="BX19" s="19" t="s">
        <v>84</v>
      </c>
      <c r="BY19" s="19"/>
      <c r="BZ19" s="21" t="s">
        <v>31</v>
      </c>
      <c r="CA19" s="21" t="s">
        <v>30</v>
      </c>
      <c r="CB19" s="21" t="s">
        <v>30</v>
      </c>
      <c r="CC19" s="21" t="s">
        <v>30</v>
      </c>
      <c r="CD19" s="21" t="s">
        <v>32</v>
      </c>
      <c r="CE19" s="21" t="s">
        <v>31</v>
      </c>
      <c r="CF19" s="30">
        <v>45903</v>
      </c>
      <c r="CG19" s="31">
        <v>46001</v>
      </c>
      <c r="CH19" s="31">
        <v>46023</v>
      </c>
    </row>
    <row r="20" spans="1:86" s="32" customFormat="1" ht="13.5" customHeight="1">
      <c r="A20" s="18">
        <f t="shared" si="21"/>
        <v>7</v>
      </c>
      <c r="B20" s="19"/>
      <c r="C20" s="18" t="s">
        <v>55</v>
      </c>
      <c r="D20" s="18" t="s">
        <v>56</v>
      </c>
      <c r="E20" s="35" t="s">
        <v>120</v>
      </c>
      <c r="F20" s="18" t="s">
        <v>57</v>
      </c>
      <c r="G20" s="18" t="s">
        <v>58</v>
      </c>
      <c r="H20" s="19"/>
      <c r="I20" s="19"/>
      <c r="J20" s="21" t="s">
        <v>30</v>
      </c>
      <c r="K20" s="18"/>
      <c r="L20" s="18" t="s">
        <v>59</v>
      </c>
      <c r="M20" s="37" t="s">
        <v>60</v>
      </c>
      <c r="N20" s="37" t="s">
        <v>61</v>
      </c>
      <c r="O20" s="18" t="s">
        <v>62</v>
      </c>
      <c r="P20" s="18" t="s">
        <v>62</v>
      </c>
      <c r="Q20" s="18" t="s">
        <v>63</v>
      </c>
      <c r="R20" s="37" t="s">
        <v>64</v>
      </c>
      <c r="S20" s="18"/>
      <c r="T20" s="18" t="s">
        <v>121</v>
      </c>
      <c r="U20" s="18" t="s">
        <v>61</v>
      </c>
      <c r="V20" s="18" t="s">
        <v>62</v>
      </c>
      <c r="W20" s="18" t="s">
        <v>63</v>
      </c>
      <c r="X20" s="18" t="s">
        <v>64</v>
      </c>
      <c r="Y20" s="18"/>
      <c r="Z20" s="18" t="s">
        <v>139</v>
      </c>
      <c r="AA20" s="18" t="s">
        <v>61</v>
      </c>
      <c r="AB20" s="18" t="s">
        <v>62</v>
      </c>
      <c r="AC20" s="18" t="s">
        <v>62</v>
      </c>
      <c r="AD20" s="18" t="s">
        <v>141</v>
      </c>
      <c r="AE20" s="18" t="s">
        <v>64</v>
      </c>
      <c r="AF20" s="18"/>
      <c r="AG20" s="18" t="s">
        <v>124</v>
      </c>
      <c r="AH20" s="18" t="s">
        <v>144</v>
      </c>
      <c r="AI20" s="18" t="s">
        <v>71</v>
      </c>
      <c r="AJ20" s="36">
        <v>15000</v>
      </c>
      <c r="AK20" s="36">
        <v>33476</v>
      </c>
      <c r="AL20" s="18"/>
      <c r="AM20" s="36">
        <v>0</v>
      </c>
      <c r="AN20" s="22">
        <f t="shared" si="3"/>
        <v>48476</v>
      </c>
      <c r="AO20" s="22">
        <v>3322</v>
      </c>
      <c r="AP20" s="23">
        <v>9591</v>
      </c>
      <c r="AQ20" s="23">
        <f t="shared" si="23"/>
        <v>0</v>
      </c>
      <c r="AR20" s="23">
        <f t="shared" si="4"/>
        <v>0</v>
      </c>
      <c r="AS20" s="23">
        <f t="shared" si="5"/>
        <v>12913</v>
      </c>
      <c r="AT20" s="20">
        <v>12</v>
      </c>
      <c r="AU20" s="24">
        <f t="shared" si="0"/>
        <v>0</v>
      </c>
      <c r="AV20" s="25">
        <f t="shared" si="6"/>
        <v>0</v>
      </c>
      <c r="AW20" s="20">
        <f t="shared" si="29"/>
        <v>5.8</v>
      </c>
      <c r="AX20" s="25">
        <f t="shared" si="7"/>
        <v>69.599999999999994</v>
      </c>
      <c r="AY20" s="20">
        <f t="shared" si="30"/>
        <v>0.08</v>
      </c>
      <c r="AZ20" s="25">
        <f t="shared" si="1"/>
        <v>35.519999999999996</v>
      </c>
      <c r="BA20" s="20">
        <f t="shared" si="25"/>
        <v>7.92</v>
      </c>
      <c r="BB20" s="25">
        <f t="shared" si="2"/>
        <v>3516.4799999999996</v>
      </c>
      <c r="BC20" s="27">
        <f t="shared" si="8"/>
        <v>3.5000000000000001E-3</v>
      </c>
      <c r="BD20" s="25">
        <f t="shared" si="9"/>
        <v>45.195500000000003</v>
      </c>
      <c r="BE20" s="20">
        <v>3.2099999999999997E-2</v>
      </c>
      <c r="BF20" s="25">
        <f t="shared" si="10"/>
        <v>414.50729999999993</v>
      </c>
      <c r="BG20" s="28">
        <f t="shared" si="11"/>
        <v>3.0000000000000001E-3</v>
      </c>
      <c r="BH20" s="29">
        <f t="shared" si="12"/>
        <v>38.739000000000004</v>
      </c>
      <c r="BI20" s="28">
        <v>0.14119999999999999</v>
      </c>
      <c r="BJ20" s="18">
        <v>0.8</v>
      </c>
      <c r="BK20" s="25">
        <f t="shared" si="13"/>
        <v>1458.65248</v>
      </c>
      <c r="BL20" s="20">
        <f t="shared" si="26"/>
        <v>0.50319999999999998</v>
      </c>
      <c r="BM20" s="25">
        <f t="shared" si="24"/>
        <v>1671.6304</v>
      </c>
      <c r="BN20" s="20">
        <f t="shared" si="27"/>
        <v>0.1464</v>
      </c>
      <c r="BO20" s="25">
        <f t="shared" si="14"/>
        <v>1404.1224</v>
      </c>
      <c r="BP20" s="20">
        <f t="shared" si="28"/>
        <v>0</v>
      </c>
      <c r="BQ20" s="25">
        <f t="shared" si="15"/>
        <v>0</v>
      </c>
      <c r="BR20" s="6">
        <f t="shared" si="16"/>
        <v>8654.4500000000007</v>
      </c>
      <c r="BS20" s="6">
        <f t="shared" si="17"/>
        <v>0</v>
      </c>
      <c r="BT20" s="6">
        <f t="shared" si="18"/>
        <v>8654.4500000000007</v>
      </c>
      <c r="BU20" s="6">
        <f t="shared" si="19"/>
        <v>1990.52</v>
      </c>
      <c r="BV20" s="6">
        <f t="shared" si="20"/>
        <v>10644.970000000001</v>
      </c>
      <c r="BW20" s="21" t="s">
        <v>154</v>
      </c>
      <c r="BX20" s="19" t="s">
        <v>84</v>
      </c>
      <c r="BY20" s="19"/>
      <c r="BZ20" s="21" t="s">
        <v>31</v>
      </c>
      <c r="CA20" s="21" t="s">
        <v>30</v>
      </c>
      <c r="CB20" s="21" t="s">
        <v>30</v>
      </c>
      <c r="CC20" s="21" t="s">
        <v>30</v>
      </c>
      <c r="CD20" s="21" t="s">
        <v>32</v>
      </c>
      <c r="CE20" s="21" t="s">
        <v>31</v>
      </c>
      <c r="CF20" s="30">
        <v>45903</v>
      </c>
      <c r="CG20" s="31">
        <v>46001</v>
      </c>
      <c r="CH20" s="31">
        <v>46023</v>
      </c>
    </row>
    <row r="21" spans="1:86" s="32" customFormat="1" ht="13.5" customHeight="1">
      <c r="A21" s="18">
        <f t="shared" si="21"/>
        <v>8</v>
      </c>
      <c r="B21" s="19"/>
      <c r="C21" s="18" t="s">
        <v>55</v>
      </c>
      <c r="D21" s="18" t="s">
        <v>56</v>
      </c>
      <c r="E21" s="35" t="s">
        <v>120</v>
      </c>
      <c r="F21" s="18" t="s">
        <v>57</v>
      </c>
      <c r="G21" s="18" t="s">
        <v>58</v>
      </c>
      <c r="H21" s="19"/>
      <c r="I21" s="19"/>
      <c r="J21" s="21" t="s">
        <v>30</v>
      </c>
      <c r="K21" s="18"/>
      <c r="L21" s="18" t="s">
        <v>59</v>
      </c>
      <c r="M21" s="37" t="s">
        <v>60</v>
      </c>
      <c r="N21" s="37" t="s">
        <v>61</v>
      </c>
      <c r="O21" s="18" t="s">
        <v>62</v>
      </c>
      <c r="P21" s="18" t="s">
        <v>62</v>
      </c>
      <c r="Q21" s="18" t="s">
        <v>63</v>
      </c>
      <c r="R21" s="37" t="s">
        <v>64</v>
      </c>
      <c r="S21" s="18"/>
      <c r="T21" s="18" t="s">
        <v>121</v>
      </c>
      <c r="U21" s="18" t="s">
        <v>61</v>
      </c>
      <c r="V21" s="18" t="s">
        <v>62</v>
      </c>
      <c r="W21" s="18" t="s">
        <v>63</v>
      </c>
      <c r="X21" s="18" t="s">
        <v>64</v>
      </c>
      <c r="Y21" s="37"/>
      <c r="Z21" s="18" t="s">
        <v>139</v>
      </c>
      <c r="AA21" s="18" t="s">
        <v>61</v>
      </c>
      <c r="AB21" s="18" t="s">
        <v>62</v>
      </c>
      <c r="AC21" s="18" t="s">
        <v>62</v>
      </c>
      <c r="AD21" s="18" t="s">
        <v>141</v>
      </c>
      <c r="AE21" s="18" t="s">
        <v>64</v>
      </c>
      <c r="AF21" s="18"/>
      <c r="AG21" s="18" t="s">
        <v>122</v>
      </c>
      <c r="AH21" s="18" t="s">
        <v>123</v>
      </c>
      <c r="AI21" s="18" t="s">
        <v>71</v>
      </c>
      <c r="AJ21" s="36">
        <v>4534</v>
      </c>
      <c r="AK21" s="36">
        <v>13983</v>
      </c>
      <c r="AL21" s="18"/>
      <c r="AM21" s="36">
        <v>0</v>
      </c>
      <c r="AN21" s="22">
        <f t="shared" si="3"/>
        <v>18517</v>
      </c>
      <c r="AO21" s="22">
        <f t="shared" ref="AO21:AP21" si="31">AJ21</f>
        <v>4534</v>
      </c>
      <c r="AP21" s="23">
        <f t="shared" si="31"/>
        <v>13983</v>
      </c>
      <c r="AQ21" s="23">
        <f t="shared" si="23"/>
        <v>0</v>
      </c>
      <c r="AR21" s="23">
        <f t="shared" si="4"/>
        <v>0</v>
      </c>
      <c r="AS21" s="23">
        <f t="shared" si="5"/>
        <v>18517</v>
      </c>
      <c r="AT21" s="20">
        <v>12</v>
      </c>
      <c r="AU21" s="24">
        <f t="shared" si="0"/>
        <v>0</v>
      </c>
      <c r="AV21" s="25">
        <f t="shared" si="6"/>
        <v>0</v>
      </c>
      <c r="AW21" s="20">
        <f t="shared" si="29"/>
        <v>5.8</v>
      </c>
      <c r="AX21" s="25">
        <f t="shared" si="7"/>
        <v>69.599999999999994</v>
      </c>
      <c r="AY21" s="20">
        <f t="shared" si="30"/>
        <v>0.08</v>
      </c>
      <c r="AZ21" s="25">
        <f t="shared" si="1"/>
        <v>33.6</v>
      </c>
      <c r="BA21" s="20">
        <f t="shared" si="25"/>
        <v>7.92</v>
      </c>
      <c r="BB21" s="25">
        <f t="shared" si="2"/>
        <v>3326.3999999999996</v>
      </c>
      <c r="BC21" s="27">
        <f t="shared" si="8"/>
        <v>3.5000000000000001E-3</v>
      </c>
      <c r="BD21" s="25">
        <f t="shared" si="9"/>
        <v>64.8095</v>
      </c>
      <c r="BE21" s="20">
        <v>3.2099999999999997E-2</v>
      </c>
      <c r="BF21" s="25">
        <f t="shared" si="10"/>
        <v>594.39569999999992</v>
      </c>
      <c r="BG21" s="28">
        <f t="shared" si="11"/>
        <v>3.0000000000000001E-3</v>
      </c>
      <c r="BH21" s="29">
        <f t="shared" si="12"/>
        <v>55.551000000000002</v>
      </c>
      <c r="BI21" s="28">
        <v>0.14119999999999999</v>
      </c>
      <c r="BJ21" s="18">
        <v>0.8</v>
      </c>
      <c r="BK21" s="25">
        <f t="shared" si="13"/>
        <v>2091.6803199999999</v>
      </c>
      <c r="BL21" s="20">
        <f t="shared" si="26"/>
        <v>0.50319999999999998</v>
      </c>
      <c r="BM21" s="25">
        <f t="shared" si="24"/>
        <v>2281.5088000000001</v>
      </c>
      <c r="BN21" s="20">
        <f t="shared" si="27"/>
        <v>0.1464</v>
      </c>
      <c r="BO21" s="25">
        <f t="shared" si="14"/>
        <v>2047.1112000000001</v>
      </c>
      <c r="BP21" s="20">
        <f t="shared" si="28"/>
        <v>0</v>
      </c>
      <c r="BQ21" s="25">
        <f t="shared" si="15"/>
        <v>0</v>
      </c>
      <c r="BR21" s="6">
        <f t="shared" si="16"/>
        <v>10564.66</v>
      </c>
      <c r="BS21" s="6">
        <f t="shared" si="17"/>
        <v>0</v>
      </c>
      <c r="BT21" s="6">
        <f t="shared" si="18"/>
        <v>10564.66</v>
      </c>
      <c r="BU21" s="6">
        <f t="shared" si="19"/>
        <v>2429.87</v>
      </c>
      <c r="BV21" s="6">
        <f t="shared" si="20"/>
        <v>12994.529999999999</v>
      </c>
      <c r="BW21" s="21" t="s">
        <v>155</v>
      </c>
      <c r="BX21" s="19" t="s">
        <v>84</v>
      </c>
      <c r="BY21" s="19"/>
      <c r="BZ21" s="21" t="s">
        <v>31</v>
      </c>
      <c r="CA21" s="21" t="s">
        <v>30</v>
      </c>
      <c r="CB21" s="21" t="s">
        <v>30</v>
      </c>
      <c r="CC21" s="21" t="s">
        <v>30</v>
      </c>
      <c r="CD21" s="21" t="s">
        <v>32</v>
      </c>
      <c r="CE21" s="21" t="s">
        <v>31</v>
      </c>
      <c r="CF21" s="30">
        <v>45903</v>
      </c>
      <c r="CG21" s="31">
        <v>46001</v>
      </c>
      <c r="CH21" s="31">
        <v>46023</v>
      </c>
    </row>
    <row r="22" spans="1:86" ht="12" customHeight="1">
      <c r="A22" s="18">
        <f t="shared" si="21"/>
        <v>9</v>
      </c>
      <c r="B22" s="19"/>
      <c r="C22" s="18" t="s">
        <v>55</v>
      </c>
      <c r="D22" s="18" t="s">
        <v>56</v>
      </c>
      <c r="E22" s="35" t="s">
        <v>120</v>
      </c>
      <c r="F22" s="18" t="s">
        <v>57</v>
      </c>
      <c r="G22" s="18" t="s">
        <v>58</v>
      </c>
      <c r="H22" s="19"/>
      <c r="I22" s="19"/>
      <c r="J22" s="21" t="s">
        <v>30</v>
      </c>
      <c r="K22" s="18"/>
      <c r="L22" s="18" t="s">
        <v>59</v>
      </c>
      <c r="M22" s="37" t="s">
        <v>60</v>
      </c>
      <c r="N22" s="37" t="s">
        <v>61</v>
      </c>
      <c r="O22" s="18" t="s">
        <v>62</v>
      </c>
      <c r="P22" s="18" t="s">
        <v>62</v>
      </c>
      <c r="Q22" s="18" t="s">
        <v>63</v>
      </c>
      <c r="R22" s="37" t="s">
        <v>64</v>
      </c>
      <c r="S22" s="19"/>
      <c r="T22" s="18" t="s">
        <v>121</v>
      </c>
      <c r="U22" s="18" t="s">
        <v>61</v>
      </c>
      <c r="V22" s="18" t="s">
        <v>62</v>
      </c>
      <c r="W22" s="18" t="s">
        <v>63</v>
      </c>
      <c r="X22" s="18" t="s">
        <v>64</v>
      </c>
      <c r="Y22" s="19"/>
      <c r="Z22" s="18" t="s">
        <v>140</v>
      </c>
      <c r="AA22" s="18" t="s">
        <v>61</v>
      </c>
      <c r="AB22" s="18" t="s">
        <v>62</v>
      </c>
      <c r="AC22" s="18" t="s">
        <v>62</v>
      </c>
      <c r="AD22" s="18" t="s">
        <v>142</v>
      </c>
      <c r="AE22" s="18" t="s">
        <v>143</v>
      </c>
      <c r="AF22" s="19"/>
      <c r="AG22" s="18" t="s">
        <v>130</v>
      </c>
      <c r="AH22" s="18" t="s">
        <v>123</v>
      </c>
      <c r="AI22" s="39" t="s">
        <v>145</v>
      </c>
      <c r="AJ22" s="36">
        <v>30846</v>
      </c>
      <c r="AK22" s="36">
        <v>22564</v>
      </c>
      <c r="AL22" s="18"/>
      <c r="AM22" s="36">
        <v>0</v>
      </c>
      <c r="AN22" s="22">
        <f t="shared" ref="AN22" si="32">SUM(AJ22:AM22)</f>
        <v>53410</v>
      </c>
      <c r="AO22" s="22">
        <f t="shared" ref="AO22" si="33">AJ22</f>
        <v>30846</v>
      </c>
      <c r="AP22" s="23">
        <f t="shared" ref="AP22" si="34">AK22</f>
        <v>22564</v>
      </c>
      <c r="AQ22" s="23">
        <f t="shared" ref="AQ22" si="35">AL22</f>
        <v>0</v>
      </c>
      <c r="AR22" s="23">
        <f t="shared" ref="AR22" si="36">AM22</f>
        <v>0</v>
      </c>
      <c r="AS22" s="23">
        <f t="shared" ref="AS22" si="37">SUM(AO22:AR22)</f>
        <v>53410</v>
      </c>
      <c r="AT22" s="20">
        <v>12</v>
      </c>
      <c r="AU22" s="24">
        <f t="shared" si="0"/>
        <v>0</v>
      </c>
      <c r="AV22" s="25">
        <f t="shared" ref="AV22" si="38">AU22*AS22</f>
        <v>0</v>
      </c>
      <c r="AW22" s="26">
        <v>7.25</v>
      </c>
      <c r="AX22" s="25">
        <f t="shared" ref="AX22" si="39">AW22*AT22</f>
        <v>87</v>
      </c>
      <c r="AY22" s="26">
        <f t="shared" si="30"/>
        <v>0.08</v>
      </c>
      <c r="AZ22" s="25">
        <f t="shared" si="1"/>
        <v>33.6</v>
      </c>
      <c r="BA22" s="26">
        <v>34.159999999999997</v>
      </c>
      <c r="BB22" s="25">
        <f t="shared" si="2"/>
        <v>14347.199999999999</v>
      </c>
      <c r="BC22" s="27">
        <f t="shared" si="8"/>
        <v>3.5000000000000001E-3</v>
      </c>
      <c r="BD22" s="25">
        <f t="shared" si="9"/>
        <v>186.935</v>
      </c>
      <c r="BE22" s="20">
        <v>3.2099999999999997E-2</v>
      </c>
      <c r="BF22" s="25">
        <f t="shared" ref="BF22" si="40">BE22*AS22</f>
        <v>1714.4609999999998</v>
      </c>
      <c r="BG22" s="28">
        <f t="shared" si="11"/>
        <v>3.0000000000000001E-3</v>
      </c>
      <c r="BH22" s="29">
        <f t="shared" ref="BH22" si="41">BG22*AS22</f>
        <v>160.22999999999999</v>
      </c>
      <c r="BI22" s="28">
        <v>0.14119999999999999</v>
      </c>
      <c r="BJ22" s="18">
        <v>0.8</v>
      </c>
      <c r="BK22" s="25">
        <f t="shared" ref="BK22" si="42">BJ22*BI22*AS22</f>
        <v>6033.1936000000005</v>
      </c>
      <c r="BL22" s="26">
        <v>0.2928</v>
      </c>
      <c r="BM22" s="25">
        <f t="shared" ref="BM22" si="43">BL22*AO22</f>
        <v>9031.7088000000003</v>
      </c>
      <c r="BN22" s="26">
        <v>0.13139999999999999</v>
      </c>
      <c r="BO22" s="25">
        <f t="shared" ref="BO22" si="44">BN22*AP22</f>
        <v>2964.9096</v>
      </c>
      <c r="BP22" s="26">
        <f t="shared" si="28"/>
        <v>0</v>
      </c>
      <c r="BQ22" s="25">
        <f t="shared" ref="BQ22" si="45">BP22*AQ22</f>
        <v>0</v>
      </c>
      <c r="BR22" s="6">
        <f t="shared" ref="BR22" si="46">ROUND(BQ22+BO22+BM22+BK22+BH22+BF22+BD22+BB22+AZ22+AX22,2)</f>
        <v>34559.24</v>
      </c>
      <c r="BS22" s="6">
        <f t="shared" ref="BS22" si="47">ROUND(AV22,2)</f>
        <v>0</v>
      </c>
      <c r="BT22" s="6">
        <f t="shared" ref="BT22:BT23" si="48">ROUND(BR22+BS22,2)</f>
        <v>34559.24</v>
      </c>
      <c r="BU22" s="6">
        <f t="shared" ref="BU22:BU23" si="49">ROUND(BT22*0.23,2)</f>
        <v>7948.63</v>
      </c>
      <c r="BV22" s="6">
        <f t="shared" ref="BV22:BV23" si="50">BT22+BU22</f>
        <v>42507.869999999995</v>
      </c>
      <c r="BW22" s="21" t="s">
        <v>156</v>
      </c>
      <c r="BX22" s="19" t="s">
        <v>84</v>
      </c>
      <c r="BY22" s="19"/>
      <c r="BZ22" s="21" t="s">
        <v>31</v>
      </c>
      <c r="CA22" s="21" t="s">
        <v>30</v>
      </c>
      <c r="CB22" s="21" t="s">
        <v>30</v>
      </c>
      <c r="CC22" s="21" t="s">
        <v>30</v>
      </c>
      <c r="CD22" s="21" t="s">
        <v>32</v>
      </c>
      <c r="CE22" s="21" t="s">
        <v>31</v>
      </c>
      <c r="CF22" s="30">
        <v>45903</v>
      </c>
      <c r="CG22" s="31">
        <v>46001</v>
      </c>
      <c r="CH22" s="31">
        <v>46023</v>
      </c>
    </row>
    <row r="23" spans="1:86">
      <c r="AS23" s="8">
        <f>SUM(AS14:AS22)</f>
        <v>271620</v>
      </c>
      <c r="BR23" s="40">
        <f>SUM(BR14:BR22)</f>
        <v>178525.02</v>
      </c>
      <c r="BS23" s="40">
        <f>SUM(BS14:BS22)</f>
        <v>0</v>
      </c>
      <c r="BT23" s="40">
        <f t="shared" si="48"/>
        <v>178525.02</v>
      </c>
      <c r="BU23" s="40">
        <f t="shared" si="49"/>
        <v>41060.75</v>
      </c>
      <c r="BV23" s="40">
        <f t="shared" si="50"/>
        <v>219585.77</v>
      </c>
    </row>
    <row r="24" spans="1:86">
      <c r="AS24" s="8">
        <f>AS23/1000</f>
        <v>271.62</v>
      </c>
    </row>
  </sheetData>
  <mergeCells count="31">
    <mergeCell ref="BW12:BW13"/>
    <mergeCell ref="AJ12:AN12"/>
    <mergeCell ref="AO12:AS12"/>
    <mergeCell ref="BX12:BY12"/>
    <mergeCell ref="BZ12:CE12"/>
    <mergeCell ref="CF12:CF13"/>
    <mergeCell ref="CG12:CG13"/>
    <mergeCell ref="CH12:CH13"/>
    <mergeCell ref="AT12:BV12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Z12:AG12"/>
    <mergeCell ref="T12:Y12"/>
    <mergeCell ref="K12:K13"/>
    <mergeCell ref="L12:S12"/>
    <mergeCell ref="AH12:AH13"/>
    <mergeCell ref="AI12:AI13"/>
    <mergeCell ref="A1:C5"/>
    <mergeCell ref="D1:E1"/>
    <mergeCell ref="D2:E2"/>
    <mergeCell ref="D3:E3"/>
    <mergeCell ref="D4:E4"/>
    <mergeCell ref="D5:F5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cz.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2025-04-22T15:14:23Z</dcterms:modified>
</cp:coreProperties>
</file>