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A\,Fotowoltaika prosument\GZ Wisznice\#1 przetarg foto\"/>
    </mc:Choice>
  </mc:AlternateContent>
  <xr:revisionPtr revIDLastSave="0" documentId="13_ncr:1_{A6DF6F4B-9AEE-43BE-8561-4F8C055AE38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7" i="1" l="1"/>
  <c r="AF27" i="1" s="1"/>
  <c r="AG27" i="1" s="1"/>
  <c r="Q25" i="1"/>
  <c r="AF25" i="1" s="1"/>
  <c r="AG25" i="1" s="1"/>
  <c r="Q23" i="1"/>
  <c r="AF23" i="1" s="1"/>
  <c r="AG23" i="1" s="1"/>
  <c r="Q21" i="1"/>
  <c r="AF21" i="1" s="1"/>
  <c r="AG21" i="1" s="1"/>
  <c r="Q19" i="1"/>
  <c r="AF19" i="1" s="1"/>
  <c r="AG19" i="1" s="1"/>
  <c r="Q17" i="1"/>
  <c r="AF17" i="1" s="1"/>
  <c r="AG17" i="1" s="1"/>
  <c r="Q15" i="1"/>
  <c r="AF15" i="1" s="1"/>
  <c r="AG15" i="1" s="1"/>
  <c r="Q13" i="1"/>
  <c r="AF13" i="1" s="1"/>
  <c r="AG13" i="1" s="1"/>
  <c r="Q14" i="1"/>
  <c r="AF14" i="1" s="1"/>
  <c r="AG14" i="1" s="1"/>
  <c r="Q16" i="1"/>
  <c r="AF16" i="1" s="1"/>
  <c r="AG16" i="1" s="1"/>
  <c r="Q18" i="1"/>
  <c r="AF18" i="1" s="1"/>
  <c r="AG18" i="1" s="1"/>
  <c r="Q20" i="1"/>
  <c r="AF20" i="1" s="1"/>
  <c r="AG20" i="1" s="1"/>
  <c r="Q22" i="1"/>
  <c r="AF22" i="1" s="1"/>
  <c r="AG22" i="1" s="1"/>
  <c r="Q24" i="1"/>
  <c r="AF24" i="1" s="1"/>
  <c r="AG24" i="1" s="1"/>
  <c r="Q26" i="1"/>
  <c r="AF26" i="1" s="1"/>
  <c r="AG26" i="1" s="1"/>
  <c r="Q28" i="1"/>
  <c r="AF28" i="1" s="1"/>
  <c r="AG28" i="1" s="1"/>
  <c r="Q12" i="1"/>
  <c r="AF12" i="1" s="1"/>
  <c r="AG12" i="1" s="1"/>
  <c r="Q11" i="1"/>
  <c r="AF11" i="1" s="1"/>
  <c r="O25" i="1"/>
  <c r="O24" i="1"/>
  <c r="O23" i="1"/>
  <c r="O22" i="1"/>
  <c r="O27" i="1"/>
  <c r="O26" i="1"/>
  <c r="O28" i="1"/>
  <c r="O21" i="1"/>
  <c r="O20" i="1"/>
  <c r="O19" i="1"/>
  <c r="O18" i="1"/>
  <c r="O17" i="1"/>
  <c r="O16" i="1"/>
  <c r="O15" i="1"/>
  <c r="O14" i="1"/>
  <c r="O13" i="1"/>
  <c r="O12" i="1"/>
  <c r="O11" i="1"/>
  <c r="AF29" i="1" l="1"/>
  <c r="AG11" i="1"/>
  <c r="AG29" i="1" s="1"/>
  <c r="AE14" i="1"/>
  <c r="AE13" i="1"/>
  <c r="AE15" i="1"/>
  <c r="AE26" i="1"/>
  <c r="AE16" i="1"/>
  <c r="AE28" i="1"/>
  <c r="AE17" i="1"/>
  <c r="AE19" i="1"/>
  <c r="AE20" i="1"/>
  <c r="AE22" i="1"/>
  <c r="AE21" i="1"/>
  <c r="AE23" i="1"/>
  <c r="AE24" i="1"/>
  <c r="AE18" i="1"/>
  <c r="AE25" i="1"/>
  <c r="AE27" i="1"/>
  <c r="AE11" i="1"/>
  <c r="AE12" i="1"/>
</calcChain>
</file>

<file path=xl/sharedStrings.xml><?xml version="1.0" encoding="utf-8"?>
<sst xmlns="http://schemas.openxmlformats.org/spreadsheetml/2006/main" count="84" uniqueCount="48">
  <si>
    <t>Załącznik nr 3 do SWZ - Formularz cenowy</t>
  </si>
  <si>
    <t>Przeznaczenie punktu poboru/przedział rocznego zużycia</t>
  </si>
  <si>
    <t>Grupa taryfowa</t>
  </si>
  <si>
    <t>Liczba punktów poboru</t>
  </si>
  <si>
    <t>Moc 
umowna 
[kW]</t>
  </si>
  <si>
    <t>Liczba 
miesięcy</t>
  </si>
  <si>
    <t>Koszt zakupu energii elektrycznej (netto)</t>
  </si>
  <si>
    <t>Koszt usługi dystrybucji (netto) *</t>
  </si>
  <si>
    <t>Łączne koszty</t>
  </si>
  <si>
    <t>Opłata handlowa
[zł/m-c]</t>
  </si>
  <si>
    <t>Składnik zmienny stawki sieciowej (zł/kWh)</t>
  </si>
  <si>
    <t>Stawka jakościowa [zł/kWh]</t>
  </si>
  <si>
    <t>Stawka opłaty abonamentowej [zł/PPE/m-c]</t>
  </si>
  <si>
    <t>Stawka opłaty OZE [zł/kWh]</t>
  </si>
  <si>
    <t>Szacowana ilość energii do opłaty mocowej [kWh]</t>
  </si>
  <si>
    <t>Całodobowa</t>
  </si>
  <si>
    <t>Strefa I</t>
  </si>
  <si>
    <t>Strefa II</t>
  </si>
  <si>
    <t>Strefa III</t>
  </si>
  <si>
    <t>Strefa IV</t>
  </si>
  <si>
    <t>Pozostałe obiekty</t>
  </si>
  <si>
    <t>C11</t>
  </si>
  <si>
    <t>R4 (powyżej 2800 kWh rocznie)</t>
  </si>
  <si>
    <t>* Stawki opłat dystrybucyjnych wskazane w niniejszym formularzu służą porównaniu ofert, natomiast Zamawiający dopuszcza, że mogą one ulec zmianie oraz że rzeczywiste rozliczenia w powyższym zakresie będą prowadzone na podstawie zasad, cen i stawek opłat określonych w Taryfie dla Usług Dystrybucji Energii Elektrycznej obowiązującej w okresie dostawy.</t>
  </si>
  <si>
    <t>SUMA:</t>
  </si>
  <si>
    <t>nd.</t>
  </si>
  <si>
    <t>Szacowany depozyt prosumencki, jaki będzie odliczony od kosztów energii czynnej (net-billing) [zł]</t>
  </si>
  <si>
    <r>
      <t xml:space="preserve">Składnik stały stawki sieciowej 
</t>
    </r>
    <r>
      <rPr>
        <sz val="8"/>
        <rFont val="Calibri"/>
        <family val="2"/>
        <charset val="238"/>
        <scheme val="minor"/>
      </rPr>
      <t xml:space="preserve">a) dla grup taryfowych Bxx, Cxx, Oxx </t>
    </r>
    <r>
      <rPr>
        <b/>
        <sz val="8"/>
        <rFont val="Calibri"/>
        <family val="2"/>
        <charset val="238"/>
        <scheme val="minor"/>
      </rPr>
      <t xml:space="preserve">[zł/kW/m-c]
</t>
    </r>
    <r>
      <rPr>
        <sz val="8"/>
        <rFont val="Calibri"/>
        <family val="2"/>
        <charset val="238"/>
        <scheme val="minor"/>
      </rPr>
      <t xml:space="preserve">b) dla grup taryfowych Gxx </t>
    </r>
    <r>
      <rPr>
        <b/>
        <sz val="8"/>
        <rFont val="Calibri"/>
        <family val="2"/>
        <charset val="238"/>
        <scheme val="minor"/>
      </rPr>
      <t>[zł/m-c]</t>
    </r>
  </si>
  <si>
    <r>
      <t xml:space="preserve">Stawka opłaty przejściowej
</t>
    </r>
    <r>
      <rPr>
        <sz val="8"/>
        <rFont val="Calibri"/>
        <family val="2"/>
        <charset val="238"/>
        <scheme val="minor"/>
      </rPr>
      <t xml:space="preserve">
a) dla grup taryfowych Bxx, Cxx, Oxx </t>
    </r>
    <r>
      <rPr>
        <b/>
        <sz val="8"/>
        <rFont val="Calibri"/>
        <family val="2"/>
        <charset val="238"/>
        <scheme val="minor"/>
      </rPr>
      <t xml:space="preserve">[zł/kW/m-c]
</t>
    </r>
    <r>
      <rPr>
        <sz val="8"/>
        <rFont val="Calibri"/>
        <family val="2"/>
        <charset val="238"/>
        <scheme val="minor"/>
      </rPr>
      <t xml:space="preserve">
b) dla grup taryfowych Gxx </t>
    </r>
    <r>
      <rPr>
        <b/>
        <sz val="8"/>
        <rFont val="Calibri"/>
        <family val="2"/>
        <charset val="238"/>
        <scheme val="minor"/>
      </rPr>
      <t>[zł/m-c]</t>
    </r>
  </si>
  <si>
    <t>Stawka opłaty kogeneracyjnej [zł/kWh]</t>
  </si>
  <si>
    <r>
      <t xml:space="preserve">Stawka opłaty mocowej
</t>
    </r>
    <r>
      <rPr>
        <sz val="8"/>
        <rFont val="Calibri"/>
        <family val="2"/>
        <charset val="238"/>
        <scheme val="minor"/>
      </rPr>
      <t xml:space="preserve">
a) dla grup taryfowych "Cxx" o mocy umownej powyżej 16 kW </t>
    </r>
    <r>
      <rPr>
        <b/>
        <sz val="8"/>
        <rFont val="Calibri"/>
        <family val="2"/>
        <charset val="238"/>
        <scheme val="minor"/>
      </rPr>
      <t>[zł/kWh]</t>
    </r>
    <r>
      <rPr>
        <sz val="8"/>
        <rFont val="Calibri"/>
        <family val="2"/>
        <charset val="238"/>
        <scheme val="minor"/>
      </rPr>
      <t xml:space="preserve">
b) dla grup taryfowych "G1x", "R" i "C1x o mocy umownej nie większej niż 16 kW" </t>
    </r>
    <r>
      <rPr>
        <b/>
        <sz val="8"/>
        <rFont val="Calibri"/>
        <family val="2"/>
        <charset val="238"/>
        <scheme val="minor"/>
      </rPr>
      <t>[zł/mc]</t>
    </r>
  </si>
  <si>
    <t>C12a</t>
  </si>
  <si>
    <t>C12b</t>
  </si>
  <si>
    <t>C21</t>
  </si>
  <si>
    <t>R3 (1201–2800 kWh rocznie)</t>
  </si>
  <si>
    <t>B23</t>
  </si>
  <si>
    <t>C12w</t>
  </si>
  <si>
    <t>Szacowane zużycie na rok 2025 [kWh]</t>
  </si>
  <si>
    <t>Szacowane zużycie na rok 2026 [kWh]</t>
  </si>
  <si>
    <t>Cała doba</t>
  </si>
  <si>
    <t>Szacowane zużycie na cały okres dostawy [kWh]</t>
  </si>
  <si>
    <t>Łącznie</t>
  </si>
  <si>
    <r>
      <t xml:space="preserve">Cena jednostkowa za energię czynną na rok 2025 [zł/kWh]
</t>
    </r>
    <r>
      <rPr>
        <sz val="8"/>
        <rFont val="Calibri"/>
        <family val="2"/>
        <charset val="238"/>
        <scheme val="minor"/>
      </rPr>
      <t>(z dokładnością do 4 miejsc po przecinku)</t>
    </r>
  </si>
  <si>
    <r>
      <t xml:space="preserve">Cena jednostkowa za energię czynną na rok 2026 [zł/kWh]
</t>
    </r>
    <r>
      <rPr>
        <sz val="8"/>
        <rFont val="Calibri"/>
        <family val="2"/>
        <charset val="238"/>
        <scheme val="minor"/>
      </rPr>
      <t>(z dokładnością do 4 miejsc po przecinku)</t>
    </r>
  </si>
  <si>
    <r>
      <t xml:space="preserve">Suma kosztów energii czynnej [zł]
</t>
    </r>
    <r>
      <rPr>
        <sz val="8"/>
        <rFont val="Calibri"/>
        <family val="2"/>
        <charset val="238"/>
        <scheme val="minor"/>
      </rPr>
      <t xml:space="preserve">
kol. 11 × kol. 13 + kol. 12 × kol. 14 </t>
    </r>
    <r>
      <rPr>
        <i/>
        <sz val="8"/>
        <rFont val="Calibri"/>
        <family val="2"/>
        <charset val="238"/>
        <scheme val="minor"/>
      </rPr>
      <t>minus</t>
    </r>
    <r>
      <rPr>
        <sz val="8"/>
        <rFont val="Calibri"/>
        <family val="2"/>
        <charset val="238"/>
        <scheme val="minor"/>
      </rPr>
      <t xml:space="preserve"> kol. 16
(zaokrąglenie do 
2 miejsc po przecinku)
(w przypadku uzyskania wyniku mniejszego od zera należy wpisać zero)</t>
    </r>
  </si>
  <si>
    <r>
      <t xml:space="preserve">Suma kosztów dystrybucji [zł]
</t>
    </r>
    <r>
      <rPr>
        <sz val="8"/>
        <rFont val="Calibri"/>
        <family val="2"/>
        <charset val="238"/>
        <scheme val="minor"/>
      </rPr>
      <t xml:space="preserve">
(kol. 18 + kol. 23 + kol. 27 + kol. 28) × kol. 6 
+ (kol. 19 + kol. 23 + kol. 27 + kol. 28) × kol. 7 
+ (kol. 20 + kol. 23 + kol. 27 + kol. 28) × kol. 8
+ (kol. 21 + kol. 23 + kol. 27 + kol. 28) × kol. 9
+ (kol. 22 + kol. 23 + kol. 27 + kol. 28) × kol. 10
+
a) dla grup taryfowych Bxx, Cxx, Oxx:
(kol. 24 + kol. 25) × kol. 4 × kol. 5
b) dla grup taryfowych Gxx:
(kol. 24 + kol. 25) × kol. 3 × kol. 5
+
kol. 26 × kol 3 × kol. 5
+
a) dla grup taryfowych "Cxx o mocy umownej powyżej 16 kW":
kol. 29 × kol. 30
b) dla grup taryfowych "G1x", "R" i "C1x o mocy umownej nie większej niż 16 kW":
kol. 29 × kol. 3 × kol. 5
(zaokrąglenie do 
2 miejsc po przecinku)</t>
    </r>
  </si>
  <si>
    <r>
      <t xml:space="preserve">Łączne koszty zakupu energii oraz usługi dystrybucji netto, bez podatku VAT
</t>
    </r>
    <r>
      <rPr>
        <sz val="8"/>
        <rFont val="Calibri"/>
        <family val="2"/>
        <charset val="238"/>
        <scheme val="minor"/>
      </rPr>
      <t xml:space="preserve">
kol. 17 + kol. 31</t>
    </r>
  </si>
  <si>
    <r>
      <t>Łączne koszty zakupu energii oraz usługi dystrybucji brutto, z podatkiem VAT 23%</t>
    </r>
    <r>
      <rPr>
        <sz val="8"/>
        <rFont val="Calibri"/>
        <family val="2"/>
        <charset val="238"/>
        <scheme val="minor"/>
      </rPr>
      <t xml:space="preserve">
kol. 32 × 1,23
(zaokrąglenie do 
2 miejsc po przecinku)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</si>
</sst>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_ ;\-#,##0;"/>
    <numFmt numFmtId="165" formatCode="0.0000"/>
    <numFmt numFmtId="166" formatCode="#,##0.00_ ;\-#,##0.00\ "/>
    <numFmt numFmtId="167" formatCode="0.0000;\-0.0000;"/>
    <numFmt numFmtId="168" formatCode="0.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3" borderId="1" xfId="1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/>
  </cellXfs>
  <cellStyles count="2">
    <cellStyle name="Normalny" xfId="0" builtinId="0"/>
    <cellStyle name="Walutowy" xfId="1" builtinId="4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30"/>
  <sheetViews>
    <sheetView tabSelected="1" topLeftCell="A9" zoomScale="85" zoomScaleNormal="85" workbookViewId="0">
      <selection activeCell="A30" sqref="A30:Q30"/>
    </sheetView>
  </sheetViews>
  <sheetFormatPr defaultRowHeight="14.4" x14ac:dyDescent="0.3"/>
  <cols>
    <col min="1" max="1" width="35.5546875" bestFit="1" customWidth="1"/>
    <col min="13" max="14" width="13.5546875" customWidth="1"/>
    <col min="16" max="16" width="11.5546875" customWidth="1"/>
    <col min="17" max="17" width="15.44140625" customWidth="1"/>
    <col min="29" max="29" width="18.33203125" customWidth="1"/>
    <col min="31" max="31" width="29.33203125" customWidth="1"/>
    <col min="32" max="32" width="17.21875" customWidth="1"/>
    <col min="33" max="33" width="15.77734375" customWidth="1"/>
  </cols>
  <sheetData>
    <row r="1" spans="1:33" x14ac:dyDescent="0.3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1"/>
      <c r="AG1" s="2"/>
    </row>
    <row r="2" spans="1:33" ht="14.4" customHeight="1" x14ac:dyDescent="0.3">
      <c r="A2" s="31" t="s">
        <v>1</v>
      </c>
      <c r="B2" s="31" t="s">
        <v>2</v>
      </c>
      <c r="C2" s="31" t="s">
        <v>3</v>
      </c>
      <c r="D2" s="31" t="s">
        <v>4</v>
      </c>
      <c r="E2" s="31" t="s">
        <v>5</v>
      </c>
      <c r="F2" s="31" t="s">
        <v>40</v>
      </c>
      <c r="G2" s="31"/>
      <c r="H2" s="31"/>
      <c r="I2" s="31"/>
      <c r="J2" s="31"/>
      <c r="K2" s="31" t="s">
        <v>37</v>
      </c>
      <c r="L2" s="31" t="s">
        <v>38</v>
      </c>
      <c r="M2" s="33" t="s">
        <v>6</v>
      </c>
      <c r="N2" s="33"/>
      <c r="O2" s="33"/>
      <c r="P2" s="33"/>
      <c r="Q2" s="33"/>
      <c r="R2" s="31" t="s">
        <v>7</v>
      </c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 t="s">
        <v>8</v>
      </c>
      <c r="AG2" s="33"/>
    </row>
    <row r="3" spans="1:33" ht="14.4" customHeight="1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28" t="s">
        <v>42</v>
      </c>
      <c r="N3" s="28" t="s">
        <v>43</v>
      </c>
      <c r="O3" s="31" t="s">
        <v>9</v>
      </c>
      <c r="P3" s="28" t="s">
        <v>26</v>
      </c>
      <c r="Q3" s="23" t="s">
        <v>44</v>
      </c>
      <c r="R3" s="34" t="s">
        <v>10</v>
      </c>
      <c r="S3" s="35"/>
      <c r="T3" s="35"/>
      <c r="U3" s="35"/>
      <c r="V3" s="36"/>
      <c r="W3" s="20" t="s">
        <v>11</v>
      </c>
      <c r="X3" s="23" t="s">
        <v>27</v>
      </c>
      <c r="Y3" s="23" t="s">
        <v>28</v>
      </c>
      <c r="Z3" s="23" t="s">
        <v>12</v>
      </c>
      <c r="AA3" s="23" t="s">
        <v>13</v>
      </c>
      <c r="AB3" s="23" t="s">
        <v>29</v>
      </c>
      <c r="AC3" s="20" t="s">
        <v>30</v>
      </c>
      <c r="AD3" s="20" t="s">
        <v>14</v>
      </c>
      <c r="AE3" s="23" t="s">
        <v>45</v>
      </c>
      <c r="AF3" s="23" t="s">
        <v>46</v>
      </c>
      <c r="AG3" s="23" t="s">
        <v>47</v>
      </c>
    </row>
    <row r="4" spans="1:33" x14ac:dyDescent="0.3">
      <c r="A4" s="31"/>
      <c r="B4" s="31"/>
      <c r="C4" s="31"/>
      <c r="D4" s="32"/>
      <c r="E4" s="32"/>
      <c r="F4" s="30" t="s">
        <v>39</v>
      </c>
      <c r="G4" s="30" t="s">
        <v>16</v>
      </c>
      <c r="H4" s="30" t="s">
        <v>17</v>
      </c>
      <c r="I4" s="30" t="s">
        <v>18</v>
      </c>
      <c r="J4" s="30" t="s">
        <v>19</v>
      </c>
      <c r="K4" s="30" t="s">
        <v>41</v>
      </c>
      <c r="L4" s="30" t="s">
        <v>41</v>
      </c>
      <c r="M4" s="29"/>
      <c r="N4" s="29"/>
      <c r="O4" s="31"/>
      <c r="P4" s="29"/>
      <c r="Q4" s="23"/>
      <c r="R4" s="23" t="s">
        <v>15</v>
      </c>
      <c r="S4" s="23" t="s">
        <v>16</v>
      </c>
      <c r="T4" s="23" t="s">
        <v>17</v>
      </c>
      <c r="U4" s="23" t="s">
        <v>18</v>
      </c>
      <c r="V4" s="23" t="s">
        <v>19</v>
      </c>
      <c r="W4" s="21"/>
      <c r="X4" s="23"/>
      <c r="Y4" s="23"/>
      <c r="Z4" s="23"/>
      <c r="AA4" s="23"/>
      <c r="AB4" s="23"/>
      <c r="AC4" s="21"/>
      <c r="AD4" s="21"/>
      <c r="AE4" s="23"/>
      <c r="AF4" s="23"/>
      <c r="AG4" s="23"/>
    </row>
    <row r="5" spans="1:33" x14ac:dyDescent="0.3">
      <c r="A5" s="31"/>
      <c r="B5" s="31"/>
      <c r="C5" s="31"/>
      <c r="D5" s="32"/>
      <c r="E5" s="32"/>
      <c r="F5" s="31"/>
      <c r="G5" s="31"/>
      <c r="H5" s="31"/>
      <c r="I5" s="31"/>
      <c r="J5" s="31"/>
      <c r="K5" s="31"/>
      <c r="L5" s="31"/>
      <c r="M5" s="29"/>
      <c r="N5" s="29"/>
      <c r="O5" s="31"/>
      <c r="P5" s="29"/>
      <c r="Q5" s="23"/>
      <c r="R5" s="23"/>
      <c r="S5" s="23"/>
      <c r="T5" s="23"/>
      <c r="U5" s="23"/>
      <c r="V5" s="23"/>
      <c r="W5" s="21"/>
      <c r="X5" s="23"/>
      <c r="Y5" s="23"/>
      <c r="Z5" s="23"/>
      <c r="AA5" s="23"/>
      <c r="AB5" s="23"/>
      <c r="AC5" s="21"/>
      <c r="AD5" s="21"/>
      <c r="AE5" s="23"/>
      <c r="AF5" s="23"/>
      <c r="AG5" s="23"/>
    </row>
    <row r="6" spans="1:33" x14ac:dyDescent="0.3">
      <c r="A6" s="31"/>
      <c r="B6" s="31"/>
      <c r="C6" s="31"/>
      <c r="D6" s="32"/>
      <c r="E6" s="32"/>
      <c r="F6" s="32"/>
      <c r="G6" s="32"/>
      <c r="H6" s="32"/>
      <c r="I6" s="32"/>
      <c r="J6" s="32"/>
      <c r="K6" s="32"/>
      <c r="L6" s="32"/>
      <c r="M6" s="29"/>
      <c r="N6" s="29"/>
      <c r="O6" s="32"/>
      <c r="P6" s="29"/>
      <c r="Q6" s="27"/>
      <c r="R6" s="23"/>
      <c r="S6" s="23"/>
      <c r="T6" s="27"/>
      <c r="U6" s="27"/>
      <c r="V6" s="27"/>
      <c r="W6" s="21"/>
      <c r="X6" s="23"/>
      <c r="Y6" s="23"/>
      <c r="Z6" s="23"/>
      <c r="AA6" s="23"/>
      <c r="AB6" s="23"/>
      <c r="AC6" s="21"/>
      <c r="AD6" s="21"/>
      <c r="AE6" s="23"/>
      <c r="AF6" s="23"/>
      <c r="AG6" s="23"/>
    </row>
    <row r="7" spans="1:33" x14ac:dyDescent="0.3">
      <c r="A7" s="31"/>
      <c r="B7" s="31"/>
      <c r="C7" s="31"/>
      <c r="D7" s="32"/>
      <c r="E7" s="32"/>
      <c r="F7" s="32"/>
      <c r="G7" s="32"/>
      <c r="H7" s="32"/>
      <c r="I7" s="32"/>
      <c r="J7" s="32"/>
      <c r="K7" s="32"/>
      <c r="L7" s="32"/>
      <c r="M7" s="29"/>
      <c r="N7" s="29"/>
      <c r="O7" s="32"/>
      <c r="P7" s="29"/>
      <c r="Q7" s="27"/>
      <c r="R7" s="23"/>
      <c r="S7" s="23"/>
      <c r="T7" s="27"/>
      <c r="U7" s="27"/>
      <c r="V7" s="27"/>
      <c r="W7" s="21"/>
      <c r="X7" s="23"/>
      <c r="Y7" s="23"/>
      <c r="Z7" s="23"/>
      <c r="AA7" s="23"/>
      <c r="AB7" s="23"/>
      <c r="AC7" s="21"/>
      <c r="AD7" s="21"/>
      <c r="AE7" s="23"/>
      <c r="AF7" s="23"/>
      <c r="AG7" s="23"/>
    </row>
    <row r="8" spans="1:33" x14ac:dyDescent="0.3">
      <c r="A8" s="31"/>
      <c r="B8" s="31"/>
      <c r="C8" s="31"/>
      <c r="D8" s="32"/>
      <c r="E8" s="32"/>
      <c r="F8" s="32"/>
      <c r="G8" s="32"/>
      <c r="H8" s="32"/>
      <c r="I8" s="32"/>
      <c r="J8" s="32"/>
      <c r="K8" s="32"/>
      <c r="L8" s="32"/>
      <c r="M8" s="29"/>
      <c r="N8" s="29"/>
      <c r="O8" s="32"/>
      <c r="P8" s="29"/>
      <c r="Q8" s="27"/>
      <c r="R8" s="23"/>
      <c r="S8" s="23"/>
      <c r="T8" s="27"/>
      <c r="U8" s="27"/>
      <c r="V8" s="27"/>
      <c r="W8" s="21"/>
      <c r="X8" s="23"/>
      <c r="Y8" s="23"/>
      <c r="Z8" s="23"/>
      <c r="AA8" s="23"/>
      <c r="AB8" s="23"/>
      <c r="AC8" s="21"/>
      <c r="AD8" s="21"/>
      <c r="AE8" s="23"/>
      <c r="AF8" s="23"/>
      <c r="AG8" s="23"/>
    </row>
    <row r="9" spans="1:33" ht="165" customHeight="1" x14ac:dyDescent="0.3">
      <c r="A9" s="31"/>
      <c r="B9" s="31"/>
      <c r="C9" s="31"/>
      <c r="D9" s="32"/>
      <c r="E9" s="32"/>
      <c r="F9" s="32"/>
      <c r="G9" s="32"/>
      <c r="H9" s="32"/>
      <c r="I9" s="32"/>
      <c r="J9" s="32"/>
      <c r="K9" s="32"/>
      <c r="L9" s="32"/>
      <c r="M9" s="30"/>
      <c r="N9" s="30"/>
      <c r="O9" s="32"/>
      <c r="P9" s="30"/>
      <c r="Q9" s="27"/>
      <c r="R9" s="23"/>
      <c r="S9" s="23"/>
      <c r="T9" s="27"/>
      <c r="U9" s="27"/>
      <c r="V9" s="27"/>
      <c r="W9" s="22"/>
      <c r="X9" s="23"/>
      <c r="Y9" s="23"/>
      <c r="Z9" s="23"/>
      <c r="AA9" s="23"/>
      <c r="AB9" s="23"/>
      <c r="AC9" s="22"/>
      <c r="AD9" s="22"/>
      <c r="AE9" s="23"/>
      <c r="AF9" s="23"/>
      <c r="AG9" s="23"/>
    </row>
    <row r="10" spans="1:33" x14ac:dyDescent="0.3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  <c r="O10" s="3">
        <v>15</v>
      </c>
      <c r="P10" s="3">
        <v>16</v>
      </c>
      <c r="Q10" s="3">
        <v>17</v>
      </c>
      <c r="R10" s="3">
        <v>18</v>
      </c>
      <c r="S10" s="3">
        <v>19</v>
      </c>
      <c r="T10" s="3">
        <v>20</v>
      </c>
      <c r="U10" s="3">
        <v>21</v>
      </c>
      <c r="V10" s="3">
        <v>22</v>
      </c>
      <c r="W10" s="3">
        <v>23</v>
      </c>
      <c r="X10" s="3">
        <v>24</v>
      </c>
      <c r="Y10" s="3">
        <v>25</v>
      </c>
      <c r="Z10" s="3">
        <v>26</v>
      </c>
      <c r="AA10" s="3">
        <v>27</v>
      </c>
      <c r="AB10" s="3">
        <v>28</v>
      </c>
      <c r="AC10" s="3">
        <v>29</v>
      </c>
      <c r="AD10" s="3">
        <v>30</v>
      </c>
      <c r="AE10" s="3">
        <v>31</v>
      </c>
      <c r="AF10" s="3">
        <v>32</v>
      </c>
      <c r="AG10" s="3">
        <v>33</v>
      </c>
    </row>
    <row r="11" spans="1:33" x14ac:dyDescent="0.3">
      <c r="A11" s="4" t="s">
        <v>20</v>
      </c>
      <c r="B11" s="4" t="s">
        <v>35</v>
      </c>
      <c r="C11" s="4">
        <v>1</v>
      </c>
      <c r="D11" s="5">
        <v>100</v>
      </c>
      <c r="E11" s="4">
        <v>24</v>
      </c>
      <c r="F11" s="6">
        <v>0</v>
      </c>
      <c r="G11" s="6">
        <v>24792</v>
      </c>
      <c r="H11" s="6">
        <v>22248</v>
      </c>
      <c r="I11" s="6">
        <v>78768</v>
      </c>
      <c r="J11" s="6">
        <v>0</v>
      </c>
      <c r="K11" s="18">
        <v>62904</v>
      </c>
      <c r="L11" s="18">
        <v>62904</v>
      </c>
      <c r="M11" s="19"/>
      <c r="N11" s="19"/>
      <c r="O11" s="7">
        <f>0</f>
        <v>0</v>
      </c>
      <c r="P11" s="17">
        <v>5204.66</v>
      </c>
      <c r="Q11" s="8" t="str">
        <f>IF($M$11=0,"",IF(ROUND((K11)*ROUND($M$11,4)+(L11)*ROUND($N$11,4)-P11,2)&lt;0,0,ROUND((K11)*ROUND($M$11,4)+(L11)*ROUND($N$11,4)-P11,2)))</f>
        <v/>
      </c>
      <c r="R11" s="9">
        <v>0</v>
      </c>
      <c r="S11" s="9">
        <v>6.6220000000000001E-2</v>
      </c>
      <c r="T11" s="9">
        <v>0.1244</v>
      </c>
      <c r="U11" s="9">
        <v>2.298E-2</v>
      </c>
      <c r="V11" s="9">
        <v>0</v>
      </c>
      <c r="W11" s="10">
        <v>3.141E-2</v>
      </c>
      <c r="X11" s="11">
        <v>20.8</v>
      </c>
      <c r="Y11" s="11">
        <v>0.19</v>
      </c>
      <c r="Z11" s="11">
        <v>15</v>
      </c>
      <c r="AA11" s="10">
        <v>0</v>
      </c>
      <c r="AB11" s="12">
        <v>6.1799999999999997E-3</v>
      </c>
      <c r="AC11" s="12">
        <v>0.12670000000000001</v>
      </c>
      <c r="AD11" s="13">
        <v>88066</v>
      </c>
      <c r="AE11" s="14">
        <f>ROUND((R11+W11+AA11+AB11)*F11+(S11+W11+AA11+AB11)*G11+(T11+W11+AA11+AB11)*H11+(U11+W11+AA11+AB11)*I11+(V11+W11+AA11+AB11)*J11
+(X11+Y11)*D11*E11
+Z11*C11*E11
+IF(OR(MID(B11,1,1)="G",LEFT(A11,1)="R"),C11*E11*AC11,AD11*AC11),2)</f>
        <v>72842.55</v>
      </c>
      <c r="AF11" s="14" t="str">
        <f>IF(OR($M$11=0,$N$11=0),"",Q11+AE11)</f>
        <v/>
      </c>
      <c r="AG11" s="14" t="str">
        <f>IF(OR($M$11=0,$N$11=0),"",ROUND(AF11*1.23,2))</f>
        <v/>
      </c>
    </row>
    <row r="12" spans="1:33" x14ac:dyDescent="0.3">
      <c r="A12" s="4" t="s">
        <v>20</v>
      </c>
      <c r="B12" s="4" t="s">
        <v>31</v>
      </c>
      <c r="C12" s="4">
        <v>2</v>
      </c>
      <c r="D12" s="5">
        <v>70</v>
      </c>
      <c r="E12" s="4">
        <v>12</v>
      </c>
      <c r="F12" s="6">
        <v>0</v>
      </c>
      <c r="G12" s="6">
        <v>37115</v>
      </c>
      <c r="H12" s="6">
        <v>86759</v>
      </c>
      <c r="I12" s="6">
        <v>0</v>
      </c>
      <c r="J12" s="6">
        <v>0</v>
      </c>
      <c r="K12" s="18">
        <v>0</v>
      </c>
      <c r="L12" s="18">
        <v>123874</v>
      </c>
      <c r="M12" s="19"/>
      <c r="N12" s="19"/>
      <c r="O12" s="7">
        <f>0</f>
        <v>0</v>
      </c>
      <c r="P12" s="17">
        <v>0</v>
      </c>
      <c r="Q12" s="8" t="str">
        <f t="shared" ref="Q12:Q28" si="0">IF($M$11=0,"",IF(ROUND((K12)*ROUND($M$11,4)+(L12)*ROUND($N$11,4)-P12,2)&lt;0,0,ROUND((K12)*ROUND($M$11,4)+(L12)*ROUND($N$11,4)-P12,2)))</f>
        <v/>
      </c>
      <c r="R12" s="9">
        <v>0</v>
      </c>
      <c r="S12" s="9">
        <v>0.32400000000000001</v>
      </c>
      <c r="T12" s="9">
        <v>0.18940000000000001</v>
      </c>
      <c r="U12" s="9">
        <v>0</v>
      </c>
      <c r="V12" s="9">
        <v>0</v>
      </c>
      <c r="W12" s="10">
        <v>3.1399999999999997E-2</v>
      </c>
      <c r="X12" s="11">
        <v>6.95</v>
      </c>
      <c r="Y12" s="11">
        <v>0.08</v>
      </c>
      <c r="Z12" s="11">
        <v>4.5</v>
      </c>
      <c r="AA12" s="10">
        <v>0</v>
      </c>
      <c r="AB12" s="12">
        <v>6.1799999999999997E-3</v>
      </c>
      <c r="AC12" s="12">
        <v>0.12670000000000001</v>
      </c>
      <c r="AD12" s="13">
        <v>86712</v>
      </c>
      <c r="AE12" s="14">
        <f t="shared" ref="AE12" si="1">ROUND((R12+W12+AA12+AB12)*F12+(S12+W12+AA12+AB12)*G12+(T12+W12+AA12+AB12)*H12+(U12+W12+AA12+AB12)*I12+(V12+W12+AA12+AB12)*J12
+(X12+Y12)*D12*E12
+Z12*C12*E12
+IF(OR(MID(B12,1,1)="G",LEFT(A12,1)="R"),C12*E12*AC12,AD12*AC12),2)</f>
        <v>50112.21</v>
      </c>
      <c r="AF12" s="14" t="str">
        <f t="shared" ref="AF12:AF28" si="2">IF(OR($M$11=0,$N$11=0),"",Q12+AE12)</f>
        <v/>
      </c>
      <c r="AG12" s="14" t="str">
        <f t="shared" ref="AG12:AG28" si="3">IF(OR($M$11=0,$N$11=0),"",ROUND(AF12*1.23,2))</f>
        <v/>
      </c>
    </row>
    <row r="13" spans="1:33" x14ac:dyDescent="0.3">
      <c r="A13" s="4" t="s">
        <v>20</v>
      </c>
      <c r="B13" s="4" t="s">
        <v>31</v>
      </c>
      <c r="C13" s="4">
        <v>1</v>
      </c>
      <c r="D13" s="5">
        <v>40</v>
      </c>
      <c r="E13" s="4">
        <v>21</v>
      </c>
      <c r="F13" s="6">
        <v>0</v>
      </c>
      <c r="G13" s="6">
        <v>23931</v>
      </c>
      <c r="H13" s="6">
        <v>58011</v>
      </c>
      <c r="I13" s="6">
        <v>0</v>
      </c>
      <c r="J13" s="6">
        <v>0</v>
      </c>
      <c r="K13" s="18">
        <v>35118</v>
      </c>
      <c r="L13" s="18">
        <v>46824</v>
      </c>
      <c r="M13" s="19"/>
      <c r="N13" s="19"/>
      <c r="O13" s="7">
        <f>0</f>
        <v>0</v>
      </c>
      <c r="P13" s="17">
        <v>0</v>
      </c>
      <c r="Q13" s="8" t="str">
        <f t="shared" si="0"/>
        <v/>
      </c>
      <c r="R13" s="9">
        <v>0</v>
      </c>
      <c r="S13" s="9">
        <v>0.32400000000000001</v>
      </c>
      <c r="T13" s="9">
        <v>0.18940000000000001</v>
      </c>
      <c r="U13" s="9">
        <v>0</v>
      </c>
      <c r="V13" s="9">
        <v>0</v>
      </c>
      <c r="W13" s="10">
        <v>3.1399999999999997E-2</v>
      </c>
      <c r="X13" s="11">
        <v>6.95</v>
      </c>
      <c r="Y13" s="11">
        <v>0.08</v>
      </c>
      <c r="Z13" s="11">
        <v>4.5</v>
      </c>
      <c r="AA13" s="10">
        <v>0</v>
      </c>
      <c r="AB13" s="12">
        <v>6.1799999999999997E-3</v>
      </c>
      <c r="AC13" s="12">
        <v>0.12670000000000001</v>
      </c>
      <c r="AD13" s="13">
        <v>57360</v>
      </c>
      <c r="AE13" s="14">
        <f t="shared" ref="AE13:AE17" si="4">ROUND((R13+W13+AA13+AB13)*F13+(S13+W13+AA13+AB13)*G13+(T13+W13+AA13+AB13)*H13+(U13+W13+AA13+AB13)*I13+(V13+W13+AA13+AB13)*J13
+(X13+Y13)*D13*E13
+Z13*C13*E13
+IF(OR(MID(B13,1,1)="G",LEFT(A13,1)="R"),C13*E13*AC13,AD13*AC13),2)</f>
        <v>35087.519999999997</v>
      </c>
      <c r="AF13" s="14" t="str">
        <f t="shared" si="2"/>
        <v/>
      </c>
      <c r="AG13" s="14" t="str">
        <f t="shared" si="3"/>
        <v/>
      </c>
    </row>
    <row r="14" spans="1:33" x14ac:dyDescent="0.3">
      <c r="A14" s="4" t="s">
        <v>20</v>
      </c>
      <c r="B14" s="4" t="s">
        <v>31</v>
      </c>
      <c r="C14" s="4">
        <v>1</v>
      </c>
      <c r="D14" s="5">
        <v>35</v>
      </c>
      <c r="E14" s="4">
        <v>24</v>
      </c>
      <c r="F14" s="6">
        <v>0</v>
      </c>
      <c r="G14" s="6">
        <v>90520</v>
      </c>
      <c r="H14" s="6">
        <v>211644</v>
      </c>
      <c r="I14" s="6">
        <v>0</v>
      </c>
      <c r="J14" s="6">
        <v>0</v>
      </c>
      <c r="K14" s="18">
        <v>151082</v>
      </c>
      <c r="L14" s="18">
        <v>151082</v>
      </c>
      <c r="M14" s="19"/>
      <c r="N14" s="19"/>
      <c r="O14" s="7">
        <f>0</f>
        <v>0</v>
      </c>
      <c r="P14" s="17">
        <v>3981.2</v>
      </c>
      <c r="Q14" s="8" t="str">
        <f t="shared" si="0"/>
        <v/>
      </c>
      <c r="R14" s="9">
        <v>0</v>
      </c>
      <c r="S14" s="9">
        <v>0.32400000000000001</v>
      </c>
      <c r="T14" s="9">
        <v>0.18940000000000001</v>
      </c>
      <c r="U14" s="9">
        <v>0</v>
      </c>
      <c r="V14" s="9">
        <v>0</v>
      </c>
      <c r="W14" s="10">
        <v>3.1399999999999997E-2</v>
      </c>
      <c r="X14" s="11">
        <v>6.95</v>
      </c>
      <c r="Y14" s="11">
        <v>0.08</v>
      </c>
      <c r="Z14" s="11">
        <v>4.5</v>
      </c>
      <c r="AA14" s="10">
        <v>0</v>
      </c>
      <c r="AB14" s="12">
        <v>6.1799999999999997E-3</v>
      </c>
      <c r="AC14" s="12">
        <v>0.12670000000000001</v>
      </c>
      <c r="AD14" s="13">
        <v>211514</v>
      </c>
      <c r="AE14" s="14">
        <f t="shared" si="4"/>
        <v>113581.2</v>
      </c>
      <c r="AF14" s="14" t="str">
        <f t="shared" si="2"/>
        <v/>
      </c>
      <c r="AG14" s="14" t="str">
        <f t="shared" si="3"/>
        <v/>
      </c>
    </row>
    <row r="15" spans="1:33" x14ac:dyDescent="0.3">
      <c r="A15" s="4" t="s">
        <v>20</v>
      </c>
      <c r="B15" s="4" t="s">
        <v>33</v>
      </c>
      <c r="C15" s="4">
        <v>1</v>
      </c>
      <c r="D15" s="5">
        <v>76</v>
      </c>
      <c r="E15" s="4">
        <v>12</v>
      </c>
      <c r="F15" s="6">
        <v>90078</v>
      </c>
      <c r="G15" s="6">
        <v>0</v>
      </c>
      <c r="H15" s="6">
        <v>0</v>
      </c>
      <c r="I15" s="6">
        <v>0</v>
      </c>
      <c r="J15" s="6">
        <v>0</v>
      </c>
      <c r="K15" s="18">
        <v>0</v>
      </c>
      <c r="L15" s="18">
        <v>90078</v>
      </c>
      <c r="M15" s="19"/>
      <c r="N15" s="19"/>
      <c r="O15" s="7">
        <f>0</f>
        <v>0</v>
      </c>
      <c r="P15" s="17">
        <v>0</v>
      </c>
      <c r="Q15" s="8" t="str">
        <f t="shared" si="0"/>
        <v/>
      </c>
      <c r="R15" s="9">
        <v>0.21379999999999999</v>
      </c>
      <c r="S15" s="9">
        <v>0</v>
      </c>
      <c r="T15" s="9">
        <v>0</v>
      </c>
      <c r="U15" s="9">
        <v>0</v>
      </c>
      <c r="V15" s="9">
        <v>0</v>
      </c>
      <c r="W15" s="10">
        <v>3.1399999999999997E-2</v>
      </c>
      <c r="X15" s="11">
        <v>26.9</v>
      </c>
      <c r="Y15" s="11">
        <v>0.08</v>
      </c>
      <c r="Z15" s="11">
        <v>9.5</v>
      </c>
      <c r="AA15" s="10">
        <v>0</v>
      </c>
      <c r="AB15" s="12">
        <v>6.1799999999999997E-3</v>
      </c>
      <c r="AC15" s="12">
        <v>0.12670000000000001</v>
      </c>
      <c r="AD15" s="13">
        <v>63055</v>
      </c>
      <c r="AE15" s="14">
        <f t="shared" si="4"/>
        <v>55352.639999999999</v>
      </c>
      <c r="AF15" s="14" t="str">
        <f t="shared" si="2"/>
        <v/>
      </c>
      <c r="AG15" s="14" t="str">
        <f t="shared" si="3"/>
        <v/>
      </c>
    </row>
    <row r="16" spans="1:33" x14ac:dyDescent="0.3">
      <c r="A16" s="4" t="s">
        <v>20</v>
      </c>
      <c r="B16" s="4" t="s">
        <v>33</v>
      </c>
      <c r="C16" s="4">
        <v>1</v>
      </c>
      <c r="D16" s="5">
        <v>105</v>
      </c>
      <c r="E16" s="4">
        <v>21</v>
      </c>
      <c r="F16" s="6">
        <v>21586</v>
      </c>
      <c r="G16" s="6">
        <v>0</v>
      </c>
      <c r="H16" s="6">
        <v>0</v>
      </c>
      <c r="I16" s="6">
        <v>0</v>
      </c>
      <c r="J16" s="6">
        <v>0</v>
      </c>
      <c r="K16" s="18">
        <v>9251</v>
      </c>
      <c r="L16" s="18">
        <v>12335</v>
      </c>
      <c r="M16" s="19"/>
      <c r="N16" s="19"/>
      <c r="O16" s="7">
        <f>0</f>
        <v>0</v>
      </c>
      <c r="P16" s="17">
        <v>5233.9699999999993</v>
      </c>
      <c r="Q16" s="8" t="str">
        <f t="shared" si="0"/>
        <v/>
      </c>
      <c r="R16" s="9">
        <v>0.21379999999999999</v>
      </c>
      <c r="S16" s="9">
        <v>0</v>
      </c>
      <c r="T16" s="9">
        <v>0</v>
      </c>
      <c r="U16" s="9">
        <v>0</v>
      </c>
      <c r="V16" s="9">
        <v>0</v>
      </c>
      <c r="W16" s="10">
        <v>3.1399999999999997E-2</v>
      </c>
      <c r="X16" s="11">
        <v>26.9</v>
      </c>
      <c r="Y16" s="11">
        <v>0.08</v>
      </c>
      <c r="Z16" s="11">
        <v>9.5</v>
      </c>
      <c r="AA16" s="10">
        <v>0</v>
      </c>
      <c r="AB16" s="12">
        <v>6.1799999999999997E-3</v>
      </c>
      <c r="AC16" s="12">
        <v>0.12670000000000001</v>
      </c>
      <c r="AD16" s="13">
        <v>15111</v>
      </c>
      <c r="AE16" s="14">
        <f t="shared" si="4"/>
        <v>67031.25</v>
      </c>
      <c r="AF16" s="14" t="str">
        <f t="shared" si="2"/>
        <v/>
      </c>
      <c r="AG16" s="14" t="str">
        <f t="shared" si="3"/>
        <v/>
      </c>
    </row>
    <row r="17" spans="1:33" x14ac:dyDescent="0.3">
      <c r="A17" s="4" t="s">
        <v>20</v>
      </c>
      <c r="B17" s="4" t="s">
        <v>21</v>
      </c>
      <c r="C17" s="4">
        <v>10</v>
      </c>
      <c r="D17" s="5">
        <v>251</v>
      </c>
      <c r="E17" s="4">
        <v>21</v>
      </c>
      <c r="F17" s="6">
        <v>102477</v>
      </c>
      <c r="G17" s="6">
        <v>0</v>
      </c>
      <c r="H17" s="6">
        <v>0</v>
      </c>
      <c r="I17" s="6">
        <v>0</v>
      </c>
      <c r="J17" s="6">
        <v>0</v>
      </c>
      <c r="K17" s="18">
        <v>43920</v>
      </c>
      <c r="L17" s="18">
        <v>58557</v>
      </c>
      <c r="M17" s="19"/>
      <c r="N17" s="19"/>
      <c r="O17" s="7">
        <f>0</f>
        <v>0</v>
      </c>
      <c r="P17" s="17">
        <v>32645.25</v>
      </c>
      <c r="Q17" s="8" t="str">
        <f t="shared" si="0"/>
        <v/>
      </c>
      <c r="R17" s="9">
        <v>0.25700000000000001</v>
      </c>
      <c r="S17" s="9">
        <v>0</v>
      </c>
      <c r="T17" s="9">
        <v>0</v>
      </c>
      <c r="U17" s="9">
        <v>0</v>
      </c>
      <c r="V17" s="9">
        <v>0</v>
      </c>
      <c r="W17" s="10">
        <v>3.1399999999999997E-2</v>
      </c>
      <c r="X17" s="11">
        <v>6.75</v>
      </c>
      <c r="Y17" s="11">
        <v>0.08</v>
      </c>
      <c r="Z17" s="11">
        <v>2.25</v>
      </c>
      <c r="AA17" s="10">
        <v>0</v>
      </c>
      <c r="AB17" s="12">
        <v>6.1799999999999997E-3</v>
      </c>
      <c r="AC17" s="12">
        <v>0.12670000000000001</v>
      </c>
      <c r="AD17" s="13">
        <v>71735</v>
      </c>
      <c r="AE17" s="14">
        <f t="shared" si="4"/>
        <v>75749.929999999993</v>
      </c>
      <c r="AF17" s="14" t="str">
        <f t="shared" si="2"/>
        <v/>
      </c>
      <c r="AG17" s="14" t="str">
        <f t="shared" si="3"/>
        <v/>
      </c>
    </row>
    <row r="18" spans="1:33" x14ac:dyDescent="0.3">
      <c r="A18" s="4" t="s">
        <v>20</v>
      </c>
      <c r="B18" s="4" t="s">
        <v>21</v>
      </c>
      <c r="C18" s="4">
        <v>4</v>
      </c>
      <c r="D18" s="5">
        <v>90</v>
      </c>
      <c r="E18" s="4">
        <v>24</v>
      </c>
      <c r="F18" s="6">
        <v>135542</v>
      </c>
      <c r="G18" s="6">
        <v>0</v>
      </c>
      <c r="H18" s="6">
        <v>0</v>
      </c>
      <c r="I18" s="6">
        <v>0</v>
      </c>
      <c r="J18" s="6">
        <v>0</v>
      </c>
      <c r="K18" s="18">
        <v>67771</v>
      </c>
      <c r="L18" s="18">
        <v>67771</v>
      </c>
      <c r="M18" s="19"/>
      <c r="N18" s="19"/>
      <c r="O18" s="7">
        <f>0</f>
        <v>0</v>
      </c>
      <c r="P18" s="17">
        <v>10977.380000000001</v>
      </c>
      <c r="Q18" s="8" t="str">
        <f t="shared" si="0"/>
        <v/>
      </c>
      <c r="R18" s="9">
        <v>0.25700000000000001</v>
      </c>
      <c r="S18" s="9">
        <v>0</v>
      </c>
      <c r="T18" s="9">
        <v>0</v>
      </c>
      <c r="U18" s="9">
        <v>0</v>
      </c>
      <c r="V18" s="9">
        <v>0</v>
      </c>
      <c r="W18" s="10">
        <v>3.1399999999999997E-2</v>
      </c>
      <c r="X18" s="11">
        <v>6.75</v>
      </c>
      <c r="Y18" s="11">
        <v>0.08</v>
      </c>
      <c r="Z18" s="11">
        <v>2.25</v>
      </c>
      <c r="AA18" s="10">
        <v>0</v>
      </c>
      <c r="AB18" s="12">
        <v>6.1799999999999997E-3</v>
      </c>
      <c r="AC18" s="12">
        <v>0.12670000000000001</v>
      </c>
      <c r="AD18" s="13">
        <v>94880</v>
      </c>
      <c r="AE18" s="14">
        <f t="shared" ref="AE18:AE21" si="5">ROUND((R18+W18+AA18+AB18)*F18+(S18+W18+AA18+AB18)*G18+(T18+W18+AA18+AB18)*H18+(U18+W18+AA18+AB18)*I18+(V18+W18+AA18+AB18)*J18
+(X18+Y18)*D18*E18
+Z18*C18*E18
+IF(OR(MID(B18,1,1)="G",LEFT(A18,1)="R"),C18*E18*AC18,AD18*AC18),2)</f>
        <v>66918.06</v>
      </c>
      <c r="AF18" s="14" t="str">
        <f t="shared" si="2"/>
        <v/>
      </c>
      <c r="AG18" s="14" t="str">
        <f t="shared" si="3"/>
        <v/>
      </c>
    </row>
    <row r="19" spans="1:33" x14ac:dyDescent="0.3">
      <c r="A19" s="4" t="s">
        <v>20</v>
      </c>
      <c r="B19" s="4" t="s">
        <v>31</v>
      </c>
      <c r="C19" s="4">
        <v>4</v>
      </c>
      <c r="D19" s="5">
        <v>123</v>
      </c>
      <c r="E19" s="4">
        <v>21</v>
      </c>
      <c r="F19" s="6">
        <v>0</v>
      </c>
      <c r="G19" s="6">
        <v>53732</v>
      </c>
      <c r="H19" s="6">
        <v>137449</v>
      </c>
      <c r="I19" s="6">
        <v>0</v>
      </c>
      <c r="J19" s="6">
        <v>0</v>
      </c>
      <c r="K19" s="18">
        <v>81935</v>
      </c>
      <c r="L19" s="18">
        <v>109246</v>
      </c>
      <c r="M19" s="19"/>
      <c r="N19" s="19"/>
      <c r="O19" s="7">
        <f>0</f>
        <v>0</v>
      </c>
      <c r="P19" s="17">
        <v>4162.95</v>
      </c>
      <c r="Q19" s="8" t="str">
        <f t="shared" si="0"/>
        <v/>
      </c>
      <c r="R19" s="9">
        <v>0</v>
      </c>
      <c r="S19" s="9">
        <v>0.32400000000000001</v>
      </c>
      <c r="T19" s="9">
        <v>0.18940000000000001</v>
      </c>
      <c r="U19" s="9">
        <v>0</v>
      </c>
      <c r="V19" s="9">
        <v>0</v>
      </c>
      <c r="W19" s="10">
        <v>3.1399999999999997E-2</v>
      </c>
      <c r="X19" s="11">
        <v>6.95</v>
      </c>
      <c r="Y19" s="11">
        <v>0.08</v>
      </c>
      <c r="Z19" s="11">
        <v>2.25</v>
      </c>
      <c r="AA19" s="10">
        <v>0</v>
      </c>
      <c r="AB19" s="12">
        <v>6.1799999999999997E-3</v>
      </c>
      <c r="AC19" s="12">
        <v>0.12670000000000001</v>
      </c>
      <c r="AD19" s="13">
        <v>133827</v>
      </c>
      <c r="AE19" s="14">
        <f t="shared" si="5"/>
        <v>85929.96</v>
      </c>
      <c r="AF19" s="14" t="str">
        <f t="shared" si="2"/>
        <v/>
      </c>
      <c r="AG19" s="14" t="str">
        <f t="shared" si="3"/>
        <v/>
      </c>
    </row>
    <row r="20" spans="1:33" x14ac:dyDescent="0.3">
      <c r="A20" s="4" t="s">
        <v>20</v>
      </c>
      <c r="B20" s="4" t="s">
        <v>31</v>
      </c>
      <c r="C20" s="4">
        <v>5</v>
      </c>
      <c r="D20" s="5">
        <v>128</v>
      </c>
      <c r="E20" s="4">
        <v>24</v>
      </c>
      <c r="F20" s="6">
        <v>0</v>
      </c>
      <c r="G20" s="6">
        <v>63180</v>
      </c>
      <c r="H20" s="6">
        <v>160442</v>
      </c>
      <c r="I20" s="6">
        <v>0</v>
      </c>
      <c r="J20" s="6">
        <v>0</v>
      </c>
      <c r="K20" s="18">
        <v>111811</v>
      </c>
      <c r="L20" s="18">
        <v>111811</v>
      </c>
      <c r="M20" s="19"/>
      <c r="N20" s="19"/>
      <c r="O20" s="7">
        <f>0</f>
        <v>0</v>
      </c>
      <c r="P20" s="17">
        <v>3828.94</v>
      </c>
      <c r="Q20" s="8" t="str">
        <f t="shared" si="0"/>
        <v/>
      </c>
      <c r="R20" s="9">
        <v>0</v>
      </c>
      <c r="S20" s="9">
        <v>0.32400000000000001</v>
      </c>
      <c r="T20" s="9">
        <v>0.18940000000000001</v>
      </c>
      <c r="U20" s="9">
        <v>0</v>
      </c>
      <c r="V20" s="9">
        <v>0</v>
      </c>
      <c r="W20" s="10">
        <v>3.1399999999999997E-2</v>
      </c>
      <c r="X20" s="11">
        <v>6.95</v>
      </c>
      <c r="Y20" s="11">
        <v>0.08</v>
      </c>
      <c r="Z20" s="11">
        <v>2.25</v>
      </c>
      <c r="AA20" s="10">
        <v>0</v>
      </c>
      <c r="AB20" s="12">
        <v>6.1799999999999997E-3</v>
      </c>
      <c r="AC20" s="12">
        <v>0.12670000000000001</v>
      </c>
      <c r="AD20" s="13">
        <v>156534</v>
      </c>
      <c r="AE20" s="14">
        <f t="shared" si="5"/>
        <v>100960.77</v>
      </c>
      <c r="AF20" s="14" t="str">
        <f t="shared" si="2"/>
        <v/>
      </c>
      <c r="AG20" s="14" t="str">
        <f t="shared" si="3"/>
        <v/>
      </c>
    </row>
    <row r="21" spans="1:33" x14ac:dyDescent="0.3">
      <c r="A21" s="4" t="s">
        <v>20</v>
      </c>
      <c r="B21" s="4" t="s">
        <v>32</v>
      </c>
      <c r="C21" s="4">
        <v>1</v>
      </c>
      <c r="D21" s="5">
        <v>35</v>
      </c>
      <c r="E21" s="4">
        <v>21</v>
      </c>
      <c r="F21" s="6">
        <v>0</v>
      </c>
      <c r="G21" s="6">
        <v>8547</v>
      </c>
      <c r="H21" s="6">
        <v>9198</v>
      </c>
      <c r="I21" s="6">
        <v>0</v>
      </c>
      <c r="J21" s="6">
        <v>0</v>
      </c>
      <c r="K21" s="18">
        <v>7605</v>
      </c>
      <c r="L21" s="18">
        <v>10140</v>
      </c>
      <c r="M21" s="19"/>
      <c r="N21" s="19"/>
      <c r="O21" s="7">
        <f>0</f>
        <v>0</v>
      </c>
      <c r="P21" s="17">
        <v>7125.76</v>
      </c>
      <c r="Q21" s="8" t="str">
        <f t="shared" si="0"/>
        <v/>
      </c>
      <c r="R21" s="9">
        <v>0</v>
      </c>
      <c r="S21" s="9">
        <v>0.33500000000000002</v>
      </c>
      <c r="T21" s="9">
        <v>8.6499999999999994E-2</v>
      </c>
      <c r="U21" s="9">
        <v>0</v>
      </c>
      <c r="V21" s="9">
        <v>0</v>
      </c>
      <c r="W21" s="10">
        <v>3.1399999999999997E-2</v>
      </c>
      <c r="X21" s="11">
        <v>6.95</v>
      </c>
      <c r="Y21" s="11">
        <v>0.08</v>
      </c>
      <c r="Z21" s="11">
        <v>2.25</v>
      </c>
      <c r="AA21" s="10">
        <v>0</v>
      </c>
      <c r="AB21" s="12">
        <v>6.1799999999999997E-3</v>
      </c>
      <c r="AC21" s="12">
        <v>0.12670000000000001</v>
      </c>
      <c r="AD21" s="13">
        <v>12422</v>
      </c>
      <c r="AE21" s="14">
        <f t="shared" si="5"/>
        <v>11113.9</v>
      </c>
      <c r="AF21" s="14" t="str">
        <f t="shared" si="2"/>
        <v/>
      </c>
      <c r="AG21" s="14" t="str">
        <f t="shared" si="3"/>
        <v/>
      </c>
    </row>
    <row r="22" spans="1:33" x14ac:dyDescent="0.3">
      <c r="A22" s="4" t="s">
        <v>20</v>
      </c>
      <c r="B22" s="4" t="s">
        <v>36</v>
      </c>
      <c r="C22" s="4">
        <v>1</v>
      </c>
      <c r="D22" s="5">
        <v>35</v>
      </c>
      <c r="E22" s="4">
        <v>20</v>
      </c>
      <c r="F22" s="6">
        <v>0</v>
      </c>
      <c r="G22" s="6">
        <v>15000</v>
      </c>
      <c r="H22" s="6">
        <v>30000</v>
      </c>
      <c r="I22" s="6">
        <v>0</v>
      </c>
      <c r="J22" s="6">
        <v>0</v>
      </c>
      <c r="K22" s="18">
        <v>18000</v>
      </c>
      <c r="L22" s="18">
        <v>27000</v>
      </c>
      <c r="M22" s="19"/>
      <c r="N22" s="19"/>
      <c r="O22" s="7">
        <f>0</f>
        <v>0</v>
      </c>
      <c r="P22" s="17">
        <v>3894.6499999999996</v>
      </c>
      <c r="Q22" s="8" t="str">
        <f t="shared" si="0"/>
        <v/>
      </c>
      <c r="R22" s="9">
        <v>0</v>
      </c>
      <c r="S22" s="9">
        <v>0.39200000000000002</v>
      </c>
      <c r="T22" s="9">
        <v>9.5000000000000001E-2</v>
      </c>
      <c r="U22" s="9">
        <v>0</v>
      </c>
      <c r="V22" s="9">
        <v>0</v>
      </c>
      <c r="W22" s="10">
        <v>3.1399999999999997E-2</v>
      </c>
      <c r="X22" s="11">
        <v>6.95</v>
      </c>
      <c r="Y22" s="11">
        <v>0.08</v>
      </c>
      <c r="Z22" s="11">
        <v>2.25</v>
      </c>
      <c r="AA22" s="10">
        <v>0</v>
      </c>
      <c r="AB22" s="12">
        <v>6.1799999999999997E-3</v>
      </c>
      <c r="AC22" s="12">
        <v>0.12670000000000001</v>
      </c>
      <c r="AD22" s="13">
        <v>31500</v>
      </c>
      <c r="AE22" s="14">
        <f t="shared" ref="AE22:AE25" si="6">ROUND((R22+W22+AA22+AB22)*F22+(S22+W22+AA22+AB22)*G22+(T22+W22+AA22+AB22)*H22+(U22+W22+AA22+AB22)*I22+(V22+W22+AA22+AB22)*J22
+(X22+Y22)*D22*E22
+Z22*C22*E22
+IF(OR(MID(B22,1,1)="G",LEFT(A22,1)="R"),C22*E22*AC22,AD22*AC22),2)</f>
        <v>19378.150000000001</v>
      </c>
      <c r="AF22" s="14" t="str">
        <f t="shared" si="2"/>
        <v/>
      </c>
      <c r="AG22" s="14" t="str">
        <f t="shared" si="3"/>
        <v/>
      </c>
    </row>
    <row r="23" spans="1:33" x14ac:dyDescent="0.3">
      <c r="A23" s="4" t="s">
        <v>20</v>
      </c>
      <c r="B23" s="4" t="s">
        <v>36</v>
      </c>
      <c r="C23" s="4">
        <v>1</v>
      </c>
      <c r="D23" s="5">
        <v>35</v>
      </c>
      <c r="E23" s="4">
        <v>21</v>
      </c>
      <c r="F23" s="6">
        <v>0</v>
      </c>
      <c r="G23" s="6">
        <v>4510</v>
      </c>
      <c r="H23" s="6">
        <v>3833</v>
      </c>
      <c r="I23" s="6">
        <v>0</v>
      </c>
      <c r="J23" s="6">
        <v>0</v>
      </c>
      <c r="K23" s="18">
        <v>3576</v>
      </c>
      <c r="L23" s="18">
        <v>4767</v>
      </c>
      <c r="M23" s="19"/>
      <c r="N23" s="19"/>
      <c r="O23" s="7">
        <f>0</f>
        <v>0</v>
      </c>
      <c r="P23" s="17">
        <v>4347.22</v>
      </c>
      <c r="Q23" s="8" t="str">
        <f t="shared" si="0"/>
        <v/>
      </c>
      <c r="R23" s="9">
        <v>0</v>
      </c>
      <c r="S23" s="9">
        <v>0.39200000000000002</v>
      </c>
      <c r="T23" s="9">
        <v>9.5000000000000001E-2</v>
      </c>
      <c r="U23" s="9">
        <v>0</v>
      </c>
      <c r="V23" s="9">
        <v>0</v>
      </c>
      <c r="W23" s="10">
        <v>3.1399999999999997E-2</v>
      </c>
      <c r="X23" s="11">
        <v>6.95</v>
      </c>
      <c r="Y23" s="11">
        <v>0.08</v>
      </c>
      <c r="Z23" s="11">
        <v>2.25</v>
      </c>
      <c r="AA23" s="10">
        <v>0</v>
      </c>
      <c r="AB23" s="12">
        <v>6.1799999999999997E-3</v>
      </c>
      <c r="AC23" s="12">
        <v>0.12670000000000001</v>
      </c>
      <c r="AD23" s="13">
        <v>5840</v>
      </c>
      <c r="AE23" s="14">
        <f t="shared" si="6"/>
        <v>8399.81</v>
      </c>
      <c r="AF23" s="14" t="str">
        <f t="shared" si="2"/>
        <v/>
      </c>
      <c r="AG23" s="14" t="str">
        <f t="shared" si="3"/>
        <v/>
      </c>
    </row>
    <row r="24" spans="1:33" x14ac:dyDescent="0.3">
      <c r="A24" s="4" t="s">
        <v>34</v>
      </c>
      <c r="B24" s="4" t="s">
        <v>21</v>
      </c>
      <c r="C24" s="4">
        <v>1</v>
      </c>
      <c r="D24" s="5">
        <v>14</v>
      </c>
      <c r="E24" s="4">
        <v>24</v>
      </c>
      <c r="F24" s="6">
        <v>3756</v>
      </c>
      <c r="G24" s="6">
        <v>0</v>
      </c>
      <c r="H24" s="6">
        <v>0</v>
      </c>
      <c r="I24" s="6">
        <v>0</v>
      </c>
      <c r="J24" s="6">
        <v>0</v>
      </c>
      <c r="K24" s="18">
        <v>1878</v>
      </c>
      <c r="L24" s="18">
        <v>1878</v>
      </c>
      <c r="M24" s="19"/>
      <c r="N24" s="19"/>
      <c r="O24" s="7">
        <f>0</f>
        <v>0</v>
      </c>
      <c r="P24" s="17">
        <v>596.78</v>
      </c>
      <c r="Q24" s="8" t="str">
        <f t="shared" si="0"/>
        <v/>
      </c>
      <c r="R24" s="9">
        <v>0.25700000000000001</v>
      </c>
      <c r="S24" s="9">
        <v>0</v>
      </c>
      <c r="T24" s="9">
        <v>0</v>
      </c>
      <c r="U24" s="9">
        <v>0</v>
      </c>
      <c r="V24" s="9">
        <v>0</v>
      </c>
      <c r="W24" s="10">
        <v>3.1399999999999997E-2</v>
      </c>
      <c r="X24" s="11">
        <v>6.75</v>
      </c>
      <c r="Y24" s="11">
        <v>0.08</v>
      </c>
      <c r="Z24" s="11">
        <v>2.25</v>
      </c>
      <c r="AA24" s="10">
        <v>0</v>
      </c>
      <c r="AB24" s="12">
        <v>6.1799999999999997E-3</v>
      </c>
      <c r="AC24" s="12">
        <v>10.64</v>
      </c>
      <c r="AD24" s="13" t="s">
        <v>25</v>
      </c>
      <c r="AE24" s="14">
        <f t="shared" si="6"/>
        <v>3710.68</v>
      </c>
      <c r="AF24" s="14" t="str">
        <f t="shared" si="2"/>
        <v/>
      </c>
      <c r="AG24" s="14" t="str">
        <f t="shared" si="3"/>
        <v/>
      </c>
    </row>
    <row r="25" spans="1:33" x14ac:dyDescent="0.3">
      <c r="A25" s="4" t="s">
        <v>34</v>
      </c>
      <c r="B25" s="4" t="s">
        <v>31</v>
      </c>
      <c r="C25" s="4">
        <v>1</v>
      </c>
      <c r="D25" s="5">
        <v>14</v>
      </c>
      <c r="E25" s="4">
        <v>21</v>
      </c>
      <c r="F25" s="6">
        <v>0</v>
      </c>
      <c r="G25" s="6">
        <v>268</v>
      </c>
      <c r="H25" s="6">
        <v>2828</v>
      </c>
      <c r="I25" s="6">
        <v>0</v>
      </c>
      <c r="J25" s="6">
        <v>0</v>
      </c>
      <c r="K25" s="18">
        <v>1327</v>
      </c>
      <c r="L25" s="18">
        <v>1769</v>
      </c>
      <c r="M25" s="19"/>
      <c r="N25" s="19"/>
      <c r="O25" s="7">
        <f>0</f>
        <v>0</v>
      </c>
      <c r="P25" s="17">
        <v>0</v>
      </c>
      <c r="Q25" s="8" t="str">
        <f t="shared" si="0"/>
        <v/>
      </c>
      <c r="R25" s="9">
        <v>0</v>
      </c>
      <c r="S25" s="9">
        <v>0.32400000000000001</v>
      </c>
      <c r="T25" s="9">
        <v>0.18940000000000001</v>
      </c>
      <c r="U25" s="9">
        <v>0</v>
      </c>
      <c r="V25" s="9">
        <v>0</v>
      </c>
      <c r="W25" s="10">
        <v>3.1399999999999997E-2</v>
      </c>
      <c r="X25" s="11">
        <v>6.95</v>
      </c>
      <c r="Y25" s="11">
        <v>0.08</v>
      </c>
      <c r="Z25" s="11">
        <v>2.25</v>
      </c>
      <c r="AA25" s="10">
        <v>0</v>
      </c>
      <c r="AB25" s="12">
        <v>6.1799999999999997E-3</v>
      </c>
      <c r="AC25" s="12">
        <v>10.64</v>
      </c>
      <c r="AD25" s="13" t="s">
        <v>25</v>
      </c>
      <c r="AE25" s="14">
        <f t="shared" si="6"/>
        <v>3076.31</v>
      </c>
      <c r="AF25" s="14" t="str">
        <f t="shared" si="2"/>
        <v/>
      </c>
      <c r="AG25" s="14" t="str">
        <f t="shared" si="3"/>
        <v/>
      </c>
    </row>
    <row r="26" spans="1:33" x14ac:dyDescent="0.3">
      <c r="A26" s="4" t="s">
        <v>34</v>
      </c>
      <c r="B26" s="4" t="s">
        <v>32</v>
      </c>
      <c r="C26" s="4">
        <v>1</v>
      </c>
      <c r="D26" s="5">
        <v>14</v>
      </c>
      <c r="E26" s="4">
        <v>21</v>
      </c>
      <c r="F26" s="6">
        <v>0</v>
      </c>
      <c r="G26" s="6">
        <v>2625</v>
      </c>
      <c r="H26" s="6">
        <v>2048</v>
      </c>
      <c r="I26" s="6">
        <v>0</v>
      </c>
      <c r="J26" s="6">
        <v>0</v>
      </c>
      <c r="K26" s="18">
        <v>2003</v>
      </c>
      <c r="L26" s="18">
        <v>2670</v>
      </c>
      <c r="M26" s="19"/>
      <c r="N26" s="19"/>
      <c r="O26" s="7">
        <f>0</f>
        <v>0</v>
      </c>
      <c r="P26" s="17">
        <v>2306.5</v>
      </c>
      <c r="Q26" s="8" t="str">
        <f t="shared" si="0"/>
        <v/>
      </c>
      <c r="R26" s="9">
        <v>0</v>
      </c>
      <c r="S26" s="9">
        <v>0.33500000000000002</v>
      </c>
      <c r="T26" s="9">
        <v>8.6499999999999994E-2</v>
      </c>
      <c r="U26" s="9">
        <v>0</v>
      </c>
      <c r="V26" s="9">
        <v>0</v>
      </c>
      <c r="W26" s="10">
        <v>3.1399999999999997E-2</v>
      </c>
      <c r="X26" s="11">
        <v>6.95</v>
      </c>
      <c r="Y26" s="11">
        <v>0.08</v>
      </c>
      <c r="Z26" s="11">
        <v>2.25</v>
      </c>
      <c r="AA26" s="10">
        <v>0</v>
      </c>
      <c r="AB26" s="12">
        <v>6.1799999999999997E-3</v>
      </c>
      <c r="AC26" s="12">
        <v>10.64</v>
      </c>
      <c r="AD26" s="13" t="s">
        <v>25</v>
      </c>
      <c r="AE26" s="14">
        <f t="shared" ref="AE26:AE28" si="7">ROUND((R26+W26+AA26+AB26)*F26+(S26+W26+AA26+AB26)*G26+(T26+W26+AA26+AB26)*H26+(U26+W26+AA26+AB26)*I26+(V26+W26+AA26+AB26)*J26
+(X26+Y26)*D26*E26
+Z26*C26*E26
+IF(OR(MID(B26,1,1)="G",LEFT(A26,1)="R"),C26*E26*AC26,AD26*AC26),2)</f>
        <v>3569.65</v>
      </c>
      <c r="AF26" s="14" t="str">
        <f t="shared" si="2"/>
        <v/>
      </c>
      <c r="AG26" s="14" t="str">
        <f t="shared" si="3"/>
        <v/>
      </c>
    </row>
    <row r="27" spans="1:33" x14ac:dyDescent="0.3">
      <c r="A27" s="4" t="s">
        <v>22</v>
      </c>
      <c r="B27" s="4" t="s">
        <v>21</v>
      </c>
      <c r="C27" s="4">
        <v>2</v>
      </c>
      <c r="D27" s="5">
        <v>28</v>
      </c>
      <c r="E27" s="4">
        <v>21</v>
      </c>
      <c r="F27" s="6">
        <v>95015</v>
      </c>
      <c r="G27" s="6">
        <v>0</v>
      </c>
      <c r="H27" s="6">
        <v>0</v>
      </c>
      <c r="I27" s="6">
        <v>0</v>
      </c>
      <c r="J27" s="6">
        <v>0</v>
      </c>
      <c r="K27" s="18">
        <v>40721</v>
      </c>
      <c r="L27" s="18">
        <v>54294</v>
      </c>
      <c r="M27" s="19"/>
      <c r="N27" s="19"/>
      <c r="O27" s="7">
        <f>0</f>
        <v>0</v>
      </c>
      <c r="P27" s="17">
        <v>4258.1399999999994</v>
      </c>
      <c r="Q27" s="8" t="str">
        <f t="shared" si="0"/>
        <v/>
      </c>
      <c r="R27" s="9">
        <v>0.25700000000000001</v>
      </c>
      <c r="S27" s="9">
        <v>0</v>
      </c>
      <c r="T27" s="9">
        <v>0</v>
      </c>
      <c r="U27" s="9">
        <v>0</v>
      </c>
      <c r="V27" s="9">
        <v>0</v>
      </c>
      <c r="W27" s="10">
        <v>3.1399999999999997E-2</v>
      </c>
      <c r="X27" s="11">
        <v>6.75</v>
      </c>
      <c r="Y27" s="11">
        <v>0.08</v>
      </c>
      <c r="Z27" s="11">
        <v>2.25</v>
      </c>
      <c r="AA27" s="10">
        <v>0</v>
      </c>
      <c r="AB27" s="12">
        <v>6.1799999999999997E-3</v>
      </c>
      <c r="AC27" s="12">
        <v>14.9</v>
      </c>
      <c r="AD27" s="13" t="s">
        <v>25</v>
      </c>
      <c r="AE27" s="14">
        <f t="shared" si="7"/>
        <v>32725.86</v>
      </c>
      <c r="AF27" s="14" t="str">
        <f t="shared" si="2"/>
        <v/>
      </c>
      <c r="AG27" s="14" t="str">
        <f t="shared" si="3"/>
        <v/>
      </c>
    </row>
    <row r="28" spans="1:33" x14ac:dyDescent="0.3">
      <c r="A28" s="4" t="s">
        <v>22</v>
      </c>
      <c r="B28" s="4" t="s">
        <v>36</v>
      </c>
      <c r="C28" s="4">
        <v>1</v>
      </c>
      <c r="D28" s="5">
        <v>14</v>
      </c>
      <c r="E28" s="4">
        <v>20</v>
      </c>
      <c r="F28" s="6">
        <v>0</v>
      </c>
      <c r="G28" s="6">
        <v>9167</v>
      </c>
      <c r="H28" s="6">
        <v>19167</v>
      </c>
      <c r="I28" s="6">
        <v>0</v>
      </c>
      <c r="J28" s="6">
        <v>0</v>
      </c>
      <c r="K28" s="18">
        <v>11334</v>
      </c>
      <c r="L28" s="18">
        <v>17000</v>
      </c>
      <c r="M28" s="19"/>
      <c r="N28" s="19"/>
      <c r="O28" s="7">
        <f>0</f>
        <v>0</v>
      </c>
      <c r="P28" s="17">
        <v>1298.2199999999998</v>
      </c>
      <c r="Q28" s="8" t="str">
        <f t="shared" si="0"/>
        <v/>
      </c>
      <c r="R28" s="9">
        <v>0</v>
      </c>
      <c r="S28" s="9">
        <v>0.39200000000000002</v>
      </c>
      <c r="T28" s="9">
        <v>9.5000000000000001E-2</v>
      </c>
      <c r="U28" s="9">
        <v>0</v>
      </c>
      <c r="V28" s="9">
        <v>0</v>
      </c>
      <c r="W28" s="10">
        <v>3.1399999999999997E-2</v>
      </c>
      <c r="X28" s="11">
        <v>6.95</v>
      </c>
      <c r="Y28" s="11">
        <v>0.08</v>
      </c>
      <c r="Z28" s="11">
        <v>2.25</v>
      </c>
      <c r="AA28" s="10">
        <v>0</v>
      </c>
      <c r="AB28" s="12">
        <v>6.1799999999999997E-3</v>
      </c>
      <c r="AC28" s="12">
        <v>14.9</v>
      </c>
      <c r="AD28" s="13" t="s">
        <v>25</v>
      </c>
      <c r="AE28" s="14">
        <f t="shared" si="7"/>
        <v>8790.52</v>
      </c>
      <c r="AF28" s="14" t="str">
        <f t="shared" si="2"/>
        <v/>
      </c>
      <c r="AG28" s="14" t="str">
        <f t="shared" si="3"/>
        <v/>
      </c>
    </row>
    <row r="29" spans="1:33" x14ac:dyDescent="0.3">
      <c r="AE29" s="15" t="s">
        <v>24</v>
      </c>
      <c r="AF29" s="16" t="str">
        <f>IF(OR($M$11=0,$N$11=0),"",SUM(AF11:AF28))</f>
        <v/>
      </c>
      <c r="AG29" s="16" t="str">
        <f>IF(OR($M$11=0,$N$11=0),"",SUM(AG11:AG28))</f>
        <v/>
      </c>
    </row>
    <row r="30" spans="1:33" ht="32.4" customHeight="1" x14ac:dyDescent="0.3">
      <c r="A30" s="24" t="s">
        <v>23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6"/>
    </row>
  </sheetData>
  <sheetProtection algorithmName="SHA-512" hashValue="xk1gUH15V3Kn69OnMK7OWrPAsjzwYjPHlx6ckdVCE/w9m8pdpX360OtPkKzVpcwRvmqbNCbYLoWcqEjsdzk/ig==" saltValue="w1EToSWJA5ieBgcUO1W28w==" spinCount="100000" sheet="1" objects="1" scenarios="1"/>
  <protectedRanges>
    <protectedRange sqref="M11:N11" name="Rozstęp1"/>
  </protectedRanges>
  <mergeCells count="44">
    <mergeCell ref="A1:AE1"/>
    <mergeCell ref="A2:A9"/>
    <mergeCell ref="B2:B9"/>
    <mergeCell ref="C2:C9"/>
    <mergeCell ref="D2:D9"/>
    <mergeCell ref="E2:E9"/>
    <mergeCell ref="F2:J3"/>
    <mergeCell ref="M2:Q2"/>
    <mergeCell ref="R2:AE2"/>
    <mergeCell ref="AB3:AB9"/>
    <mergeCell ref="F4:F9"/>
    <mergeCell ref="G4:G9"/>
    <mergeCell ref="H4:H9"/>
    <mergeCell ref="I4:I9"/>
    <mergeCell ref="J4:J9"/>
    <mergeCell ref="AF2:AG2"/>
    <mergeCell ref="M3:M9"/>
    <mergeCell ref="O3:O9"/>
    <mergeCell ref="Q3:Q9"/>
    <mergeCell ref="R3:V3"/>
    <mergeCell ref="W3:W9"/>
    <mergeCell ref="X3:X9"/>
    <mergeCell ref="Y3:Y9"/>
    <mergeCell ref="Z3:Z9"/>
    <mergeCell ref="AA3:AA9"/>
    <mergeCell ref="AF3:AF9"/>
    <mergeCell ref="AG3:AG9"/>
    <mergeCell ref="V4:V9"/>
    <mergeCell ref="M11:M28"/>
    <mergeCell ref="AC3:AC9"/>
    <mergeCell ref="AD3:AD9"/>
    <mergeCell ref="AE3:AE9"/>
    <mergeCell ref="A30:Q30"/>
    <mergeCell ref="R4:R9"/>
    <mergeCell ref="S4:S9"/>
    <mergeCell ref="T4:T9"/>
    <mergeCell ref="U4:U9"/>
    <mergeCell ref="P3:P9"/>
    <mergeCell ref="K2:K3"/>
    <mergeCell ref="L2:L3"/>
    <mergeCell ref="K4:K9"/>
    <mergeCell ref="L4:L9"/>
    <mergeCell ref="N3:N9"/>
    <mergeCell ref="N11:N28"/>
  </mergeCells>
  <conditionalFormatting sqref="AF11:AG28">
    <cfRule type="expression" dxfId="1" priority="4">
      <formula>#REF!=0</formula>
    </cfRule>
  </conditionalFormatting>
  <conditionalFormatting sqref="AF29:AG29">
    <cfRule type="expression" dxfId="0" priority="1">
      <formula>#REF!=0</formula>
    </cfRule>
  </conditionalFormatting>
  <pageMargins left="0.70866141732283472" right="0.70866141732283472" top="0.74803149606299213" bottom="0.74803149606299213" header="0.31496062992125984" footer="0.31496062992125984"/>
  <pageSetup paperSize="9" scale="38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UCR76KNYMX3U-1951954605-612232</_dlc_DocId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Url xmlns="cf92b6ff-5ccf-4221-9bd9-e608a8edb1c8">
      <Url>https://plnewpower.sharepoint.com/sites/wspolny/_layouts/15/DocIdRedir.aspx?ID=UCR76KNYMX3U-1951954605-612232</Url>
      <Description>UCR76KNYMX3U-1951954605-612232</Description>
    </_dlc_DocIdUrl>
  </documentManagement>
</p:properties>
</file>

<file path=customXml/itemProps1.xml><?xml version="1.0" encoding="utf-8"?>
<ds:datastoreItem xmlns:ds="http://schemas.openxmlformats.org/officeDocument/2006/customXml" ds:itemID="{6581CB48-0BF9-4EF3-B14A-6087809570FA}"/>
</file>

<file path=customXml/itemProps2.xml><?xml version="1.0" encoding="utf-8"?>
<ds:datastoreItem xmlns:ds="http://schemas.openxmlformats.org/officeDocument/2006/customXml" ds:itemID="{C8A78C99-8A24-4021-BA4C-AB9001FA35CA}"/>
</file>

<file path=customXml/itemProps3.xml><?xml version="1.0" encoding="utf-8"?>
<ds:datastoreItem xmlns:ds="http://schemas.openxmlformats.org/officeDocument/2006/customXml" ds:itemID="{0C8501A9-E7C4-4AC9-A358-A998002A545C}"/>
</file>

<file path=customXml/itemProps4.xml><?xml version="1.0" encoding="utf-8"?>
<ds:datastoreItem xmlns:ds="http://schemas.openxmlformats.org/officeDocument/2006/customXml" ds:itemID="{BAB6BAB1-2E4C-4567-AB86-C0FC0E9006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2024-06-25T09:48:43Z</cp:lastPrinted>
  <dcterms:created xsi:type="dcterms:W3CDTF">2015-06-05T18:19:34Z</dcterms:created>
  <dcterms:modified xsi:type="dcterms:W3CDTF">2024-10-28T13:21:41Z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0x01010077782EC11BA18C448CE8522BB20C4811</vt:lpwstr>
  </property>
  <property fmtid="{D5CDD505-2E9C-101B-9397-08002B2CF9AE}" pid="4" name="_dlc_DocIdItemGuid">
    <vt:lpwstr>be008b39-4a86-46e8-9f58-07ee98078567</vt:lpwstr>
  </property>
</Properties>
</file>