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5f5b5cf7a4397e/Pulpit/"/>
    </mc:Choice>
  </mc:AlternateContent>
  <xr:revisionPtr revIDLastSave="1" documentId="13_ncr:1_{345D2BBC-E209-4EA2-A016-8C81215049B2}" xr6:coauthVersionLast="46" xr6:coauthVersionMax="46" xr10:uidLastSave="{2C9AC985-EBC1-4ECD-98A0-B813E5B9AA30}"/>
  <bookViews>
    <workbookView xWindow="-108" yWindow="-108" windowWidth="23256" windowHeight="12576" activeTab="1" xr2:uid="{00000000-000D-0000-FFFF-FFFF00000000}"/>
  </bookViews>
  <sheets>
    <sheet name="Zakładka nr 1" sheetId="12" r:id="rId1"/>
    <sheet name="Zakładkanr2" sheetId="3" r:id="rId2"/>
    <sheet name="Zakładkanr3" sheetId="4" r:id="rId3"/>
    <sheet name="Zakładkanr4" sheetId="5" r:id="rId4"/>
    <sheet name="Zakładka nr 5" sheetId="19" r:id="rId5"/>
  </sheets>
  <definedNames>
    <definedName name="_xlnm._FilterDatabase" localSheetId="0" hidden="1">'Zakładka nr 1'!$A$2:$P$2</definedName>
    <definedName name="_xlnm._FilterDatabase" localSheetId="2" hidden="1">Zakładkanr3!#REF!</definedName>
    <definedName name="_xlnm._FilterDatabase" localSheetId="3" hidden="1">Zakładkanr4!#REF!</definedName>
    <definedName name="_xlnm.Print_Titles" localSheetId="0">'Zakładka nr 1'!$2:$2</definedName>
    <definedName name="_xlnm.Print_Titles" localSheetId="2">Zakładkanr3!$A:$A,Zakładkanr3!$1:$1</definedName>
    <definedName name="_xlnm.Print_Titles" localSheetId="3">Zakładkanr4!$A:$B,Zakładkanr4!$1:$2</definedName>
  </definedNames>
  <calcPr calcId="191029"/>
</workbook>
</file>

<file path=xl/calcChain.xml><?xml version="1.0" encoding="utf-8"?>
<calcChain xmlns="http://schemas.openxmlformats.org/spreadsheetml/2006/main">
  <c r="D50" i="3" l="1"/>
  <c r="D7" i="3"/>
  <c r="D34" i="3"/>
  <c r="C99" i="3"/>
  <c r="C12" i="4" l="1"/>
  <c r="D80" i="3"/>
  <c r="D33" i="3"/>
  <c r="D29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5" i="3"/>
  <c r="D4" i="3"/>
  <c r="C25" i="4"/>
  <c r="C30" i="4"/>
  <c r="C21" i="4"/>
  <c r="C16" i="4"/>
  <c r="C34" i="4"/>
  <c r="C7" i="4"/>
  <c r="C38" i="4"/>
  <c r="C3" i="4"/>
  <c r="C24" i="4"/>
  <c r="C18" i="4"/>
  <c r="C10" i="4"/>
  <c r="C4" i="4"/>
  <c r="D58" i="3"/>
  <c r="D57" i="3"/>
  <c r="D55" i="3"/>
  <c r="D56" i="3"/>
  <c r="C9" i="4"/>
  <c r="C11" i="4"/>
  <c r="C43" i="4" l="1"/>
  <c r="D65" i="3"/>
  <c r="D64" i="3"/>
  <c r="C14" i="4"/>
  <c r="D73" i="3"/>
  <c r="D81" i="3"/>
  <c r="C100" i="3" s="1"/>
  <c r="C23" i="4"/>
  <c r="D86" i="3"/>
  <c r="C27" i="4"/>
  <c r="C28" i="4"/>
  <c r="C42" i="4" l="1"/>
  <c r="C98" i="3"/>
  <c r="C33" i="4"/>
  <c r="C32" i="4"/>
  <c r="C36" i="4"/>
  <c r="C37" i="4"/>
  <c r="F17" i="19" l="1"/>
  <c r="E17" i="19"/>
  <c r="D17" i="19"/>
  <c r="C17" i="19"/>
  <c r="E9" i="19"/>
  <c r="F14" i="19"/>
  <c r="C14" i="19"/>
  <c r="C44" i="4" l="1"/>
  <c r="C101" i="3"/>
  <c r="B1" i="3" l="1"/>
</calcChain>
</file>

<file path=xl/sharedStrings.xml><?xml version="1.0" encoding="utf-8"?>
<sst xmlns="http://schemas.openxmlformats.org/spreadsheetml/2006/main" count="1728" uniqueCount="454">
  <si>
    <t>Lp.</t>
  </si>
  <si>
    <t>Przedmiot ubezpieczenia</t>
  </si>
  <si>
    <t>Liczba miejsc</t>
  </si>
  <si>
    <t>Marka</t>
  </si>
  <si>
    <t>Zabezpieczenia przeciwkradzieżowe</t>
  </si>
  <si>
    <t>Ubezpieczony</t>
  </si>
  <si>
    <t>Rodzaj pojazdu</t>
  </si>
  <si>
    <t>Numer rejestracyjny</t>
  </si>
  <si>
    <t>Moc silnika [kW]</t>
  </si>
  <si>
    <t>Model / Typ / Wersja</t>
  </si>
  <si>
    <t>Pojemność silnika [cm3]</t>
  </si>
  <si>
    <t>Ładowność 
[kg]</t>
  </si>
  <si>
    <t>Nr nadwozia / podwozia [VIN]</t>
  </si>
  <si>
    <t>Zgodne z przepisami o ochronie przeciwpożarowej</t>
  </si>
  <si>
    <t>Rodzaj wartości</t>
  </si>
  <si>
    <t>Alarm z sygnałem lokalnym</t>
  </si>
  <si>
    <t xml:space="preserve">System alarmowy z powiadomieniem służb patrolowych z całodobową ochroną          </t>
  </si>
  <si>
    <t>Monitoring (kamery przemysłowe)</t>
  </si>
  <si>
    <t>Czy są stosowane zabezpieczenia przeciwpożarowe?</t>
  </si>
  <si>
    <t>Data pierwszej rejestracji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</si>
  <si>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</si>
  <si>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</si>
  <si>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</si>
  <si>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</si>
  <si>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</si>
  <si>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</si>
  <si>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</si>
  <si>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</si>
  <si>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</si>
  <si>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</si>
  <si>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</si>
  <si>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</si>
  <si>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</si>
  <si>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</si>
  <si>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</si>
  <si>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</si>
  <si>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</si>
  <si>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Okres ubezpieczenia OD</t>
  </si>
  <si>
    <t>Okres ubezpieczenia DO</t>
  </si>
  <si>
    <t>Rodzaj budynku</t>
  </si>
  <si>
    <t>Powierzchnia użytkowa w m²</t>
  </si>
  <si>
    <t>Rok / lata budowy</t>
  </si>
  <si>
    <t>Materiały konstrukcyjne</t>
  </si>
  <si>
    <t>Czy w konstrukcji budynku występują płyty warstwowe?</t>
  </si>
  <si>
    <t>Rodzaj ogrzewania</t>
  </si>
  <si>
    <t>Czy obiekt posiada sprawne urządzenie odgromowe?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</si>
  <si>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</si>
  <si>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</si>
  <si>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</si>
  <si>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</si>
  <si>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</si>
  <si>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</si>
  <si>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Czy są stosowane zabezpieczenia przeciwkradzieżowe?</t>
  </si>
  <si>
    <t>Wszystkie drzwi zewnętrzne zaopatrzone są w co najmniej 2 zamki wielozastawkowe  lub 1 zamek antywłamaniowy lub 1 zamek wielopunktowy</t>
  </si>
  <si>
    <t>Instalacja sygnalizacji pożaru z powiadomieniem służb patrolowych</t>
  </si>
  <si>
    <t>księgowa brutto</t>
  </si>
  <si>
    <r>
      <t xml:space="preserve">Stały dozór fizyczny - ochrona własna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</si>
  <si>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Stały dozór fizyczny - pracownicy firmy ochrony mienia.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</si>
  <si>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Hydranty wewnętrzne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</si>
  <si>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zewnętrzne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</si>
  <si>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t>odtworzeniowa nowa</t>
  </si>
  <si>
    <t>Wartość</t>
  </si>
  <si>
    <t>Czy jest przeprowadzona okresowa kontrola stanu technicznego obiektu budowalnego?</t>
  </si>
  <si>
    <t>Czy okna budynków są okratowane?</t>
  </si>
  <si>
    <t>Czy zainstalowano urządzenia oddymiające (klapy dymowe, żaluzje dymowe, okna oddymiające)?</t>
  </si>
  <si>
    <t>Użytkowanie / nieużytkowanie obiektu</t>
  </si>
  <si>
    <t>Rodzaj, nazwa, typ</t>
  </si>
  <si>
    <t>Ubezpieczenie OC</t>
  </si>
  <si>
    <t>Ubezpieczenie AUTOCASCO</t>
  </si>
  <si>
    <t>Ubezpieczenie NNW</t>
  </si>
  <si>
    <t>UWAGI / INFORMACJE DODATKOWE</t>
  </si>
  <si>
    <t>Wymagana suma ubezpieczenia</t>
  </si>
  <si>
    <t>Czy ma być?</t>
  </si>
  <si>
    <t>Ubezpieczenie Zielona Karta</t>
  </si>
  <si>
    <t>Lokalizacje / Filie / Oddziały</t>
  </si>
  <si>
    <t/>
  </si>
  <si>
    <t>Ubezpieczający</t>
  </si>
  <si>
    <t>Suma ubezpieczenia</t>
  </si>
  <si>
    <t>Sprzęt elektroniczny stacjonarny</t>
  </si>
  <si>
    <t>Sprzęt elektroniczny przenośny</t>
  </si>
  <si>
    <t>1 / 2</t>
  </si>
  <si>
    <t>Ubezpieczenie Assistance (rozszerzone)</t>
  </si>
  <si>
    <t>Maszyny, wyposażenie i urządzenia</t>
  </si>
  <si>
    <t xml:space="preserve">Suma ubezpieczenia 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</si>
  <si>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</si>
  <si>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</si>
  <si>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</si>
  <si>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t xml:space="preserve">Stan techniczny budynku 
</t>
    </r>
    <r>
      <rPr>
        <b/>
        <i/>
        <sz val="10"/>
        <rFont val="Cambria"/>
        <family val="1"/>
        <charset val="238"/>
        <scheme val="major"/>
      </rPr>
      <t>(subiektywna, własna, ogólna ocena Zamawiającego)</t>
    </r>
  </si>
  <si>
    <r>
      <t xml:space="preserve">Przeprowadzane remonty istotnie podwyższające wartość obiektu 
</t>
    </r>
    <r>
      <rPr>
        <b/>
        <i/>
        <sz val="10"/>
        <rFont val="Cambria"/>
        <family val="1"/>
        <charset val="238"/>
        <scheme val="major"/>
      </rPr>
      <t>(data i zakres remontu)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</si>
  <si>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zastrzega sobie prawo do zmiany rodzaju wartości podanych powyżej, obligatoryjnie dla wykonawcy, jeśli zamawiający wyrazi taką wolę.</t>
    </r>
  </si>
  <si>
    <t>Aktualna wartość pojazdu albo suma ubezpieczenia z polisy AC</t>
  </si>
  <si>
    <t>WYKAZ POJAZDÓW</t>
  </si>
  <si>
    <t xml:space="preserve">1 / 2 </t>
  </si>
  <si>
    <t>Ryzyko</t>
  </si>
  <si>
    <t>Kradzież</t>
  </si>
  <si>
    <t>Sprzęt elektroniczny</t>
  </si>
  <si>
    <t>Odpowiedzialność cywilna</t>
  </si>
  <si>
    <t>Rezerwy</t>
  </si>
  <si>
    <t>Razem</t>
  </si>
  <si>
    <t>OC p.p.m.</t>
  </si>
  <si>
    <t>AC p.p.m.</t>
  </si>
  <si>
    <t>NNW p.p.m.</t>
  </si>
  <si>
    <t>Mienie</t>
  </si>
  <si>
    <t>NNW OSP</t>
  </si>
  <si>
    <t>Gminny Ośrodek Pomocy Społecznej</t>
  </si>
  <si>
    <t>Białostocka 23</t>
  </si>
  <si>
    <t>16-002</t>
  </si>
  <si>
    <t>9661339906</t>
  </si>
  <si>
    <t>050372487</t>
  </si>
  <si>
    <t>8899Z</t>
  </si>
  <si>
    <t>kserokopiarki, urządzenia wielofunkcyjne</t>
  </si>
  <si>
    <t>sprzet przenośny</t>
  </si>
  <si>
    <t>sprzęt stacjonarny</t>
  </si>
  <si>
    <t>Gminny Ośrodek Pomocy Społecznej - brak mienia do ubezpieczenia systemem sum stałych</t>
  </si>
  <si>
    <t>Gminne Centrum Kultury w Dobrzyniewie Dużym</t>
  </si>
  <si>
    <t>Lipowa 71</t>
  </si>
  <si>
    <t>052018666</t>
  </si>
  <si>
    <t>9661586757</t>
  </si>
  <si>
    <t>WDK Pogorzałki, WDK Kozińce, Świetlica w Jaworówce, Świetlica w Gniłej, Świetlica w Krynicach</t>
  </si>
  <si>
    <t>działalność w zakresie rozpowszechniania kultury</t>
  </si>
  <si>
    <t>klimatyzatory</t>
  </si>
  <si>
    <t>Gminna Centrum Kultury</t>
  </si>
  <si>
    <t>Gminne Centrum Kultury</t>
  </si>
  <si>
    <t>budowle - ogrodzenie GCK</t>
  </si>
  <si>
    <t>Szkoła Podstawowa w Obrubnikach</t>
  </si>
  <si>
    <t>Obrubniki 33</t>
  </si>
  <si>
    <t>działąlność dydaktyczno-wychowawcza i opiekuńcza, Prowadzenie zajęćprogramowych  pozalekcyjnych, spotkań i szkoleń dla nauczycieli i rodziców. Wydawanie obiadów - catering</t>
  </si>
  <si>
    <t>monitoring</t>
  </si>
  <si>
    <t>budynek szkoły</t>
  </si>
  <si>
    <t>1964-66, rozbudowa 1979-1981</t>
  </si>
  <si>
    <t>dobry</t>
  </si>
  <si>
    <t>włąsna kotłownia</t>
  </si>
  <si>
    <t>własna kotłownia</t>
  </si>
  <si>
    <t>tak</t>
  </si>
  <si>
    <t>murowane z cegły</t>
  </si>
  <si>
    <t>ackermana płyty żerańskie</t>
  </si>
  <si>
    <t>papa</t>
  </si>
  <si>
    <t>nie</t>
  </si>
  <si>
    <t>10</t>
  </si>
  <si>
    <r>
      <t xml:space="preserve">Gaśnice / agregaty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</si>
  <si>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t>1</t>
  </si>
  <si>
    <t>2</t>
  </si>
  <si>
    <t>0</t>
  </si>
  <si>
    <t>Urządzenia sygnalizujące powstanie pożaru</t>
  </si>
  <si>
    <t>budowle - plac zabaw</t>
  </si>
  <si>
    <t>Szkoła Podstawowa w Pogorzałkach</t>
  </si>
  <si>
    <t>Pogorzałki 127</t>
  </si>
  <si>
    <t>9661407447</t>
  </si>
  <si>
    <t>placówka oświatowa. Stołówka - catering zewnętrzny</t>
  </si>
  <si>
    <t>Zespół Szkolno - Przedszkolny w Fastach</t>
  </si>
  <si>
    <t>Białostocka 5</t>
  </si>
  <si>
    <t>15-694</t>
  </si>
  <si>
    <t>200379424</t>
  </si>
  <si>
    <t>9662039454</t>
  </si>
  <si>
    <t>Budowle - plac zabaw</t>
  </si>
  <si>
    <t>1965, 2010</t>
  </si>
  <si>
    <t>blacha</t>
  </si>
  <si>
    <t>budynek szkoły  /część stara i nowa/</t>
  </si>
  <si>
    <t>drewno - stara część, murowane - nowa część</t>
  </si>
  <si>
    <t>8</t>
  </si>
  <si>
    <t>Zespół Szkolno - Przedszkolny w Nowym Aleksandrowie</t>
  </si>
  <si>
    <t>Pogodna 107</t>
  </si>
  <si>
    <t>8560Z</t>
  </si>
  <si>
    <t>200379068</t>
  </si>
  <si>
    <t>9662039448</t>
  </si>
  <si>
    <t>85 719 75 45</t>
  </si>
  <si>
    <t>85 653 26 31</t>
  </si>
  <si>
    <t>szkola.fasty@op.pl</t>
  </si>
  <si>
    <t>sekretariat@zspna.edu.pl</t>
  </si>
  <si>
    <t>działalność edukacyjno - wychowawcza i opiekuńcza. W szkole wydawane są posiłki dostarczane przez firmę cateringową.</t>
  </si>
  <si>
    <t xml:space="preserve">Nowe Aleksandrowo, ul. Pogodna 107 </t>
  </si>
  <si>
    <t>konstrukcja drewniana oparta na drewnianych belkach, strop z el. Żelbetowych prefabrykowanych</t>
  </si>
  <si>
    <t>blacha cynkowa</t>
  </si>
  <si>
    <t>cegła</t>
  </si>
  <si>
    <t>papa na lepiku</t>
  </si>
  <si>
    <t>budynek WDK</t>
  </si>
  <si>
    <t>1937, 1985</t>
  </si>
  <si>
    <t>11</t>
  </si>
  <si>
    <t>3</t>
  </si>
  <si>
    <t>murowane</t>
  </si>
  <si>
    <t>drewniana płatowo - kleszczowa z zastrażałami</t>
  </si>
  <si>
    <t>termomodernizacja 2015</t>
  </si>
  <si>
    <t>BIA 16AP</t>
  </si>
  <si>
    <t xml:space="preserve">STAR </t>
  </si>
  <si>
    <t>244L GBA 2.5/16</t>
  </si>
  <si>
    <t>specjalny pożarniczy</t>
  </si>
  <si>
    <t>6842 cm3</t>
  </si>
  <si>
    <t>Gmina Dobrzyniewo Duże</t>
  </si>
  <si>
    <t>Urząd Gminy</t>
  </si>
  <si>
    <t>BIA 8Y28</t>
  </si>
  <si>
    <t xml:space="preserve">MAGIRUS DEUTZ  </t>
  </si>
  <si>
    <t>FM  170D FA</t>
  </si>
  <si>
    <t>8424 cm3</t>
  </si>
  <si>
    <t>BIA 05AC</t>
  </si>
  <si>
    <t xml:space="preserve">Jelcz </t>
  </si>
  <si>
    <t>BIA 77P9</t>
  </si>
  <si>
    <t xml:space="preserve">Mercedes Benz </t>
  </si>
  <si>
    <t>Atego 1429AF</t>
  </si>
  <si>
    <t>6374 cm3</t>
  </si>
  <si>
    <t>WDB9763641L750435</t>
  </si>
  <si>
    <t>OSP Dobrzyniewo Duże</t>
  </si>
  <si>
    <t>Master</t>
  </si>
  <si>
    <t>ciężarowy</t>
  </si>
  <si>
    <t>VF1FDBVH531394636</t>
  </si>
  <si>
    <t>BIA 18406</t>
  </si>
  <si>
    <t xml:space="preserve">FORD </t>
  </si>
  <si>
    <t>Transit</t>
  </si>
  <si>
    <t>WF0XXXTTFXAS00360</t>
  </si>
  <si>
    <t>BIA 83T9</t>
  </si>
  <si>
    <t xml:space="preserve">NEW HOLLAND </t>
  </si>
  <si>
    <t>t6.165</t>
  </si>
  <si>
    <t>Ciągnik rolniczy</t>
  </si>
  <si>
    <t>6728 cm3</t>
  </si>
  <si>
    <t>ZFBD09239</t>
  </si>
  <si>
    <t>BIA 38X5</t>
  </si>
  <si>
    <t xml:space="preserve">ZASŁAW </t>
  </si>
  <si>
    <t>D-737BA-10</t>
  </si>
  <si>
    <t>Przyczepa ciężarowa rolnicza</t>
  </si>
  <si>
    <t>SVH737BA00A001269</t>
  </si>
  <si>
    <t>B/N</t>
  </si>
  <si>
    <t>CAT</t>
  </si>
  <si>
    <t>428E</t>
  </si>
  <si>
    <t>wolnobieżny- koparka</t>
  </si>
  <si>
    <t>4400 cm3</t>
  </si>
  <si>
    <t>DPH02704</t>
  </si>
  <si>
    <t>BIA SM77</t>
  </si>
  <si>
    <t>motorower</t>
  </si>
  <si>
    <t>49 cm3</t>
  </si>
  <si>
    <t>L82TCAP6581002039</t>
  </si>
  <si>
    <t>BIA 04X8</t>
  </si>
  <si>
    <t xml:space="preserve">Przyczepa </t>
  </si>
  <si>
    <t>SXE1P236NGS000833</t>
  </si>
  <si>
    <t>BIA 576AA</t>
  </si>
  <si>
    <t>WIOLA</t>
  </si>
  <si>
    <t>W2</t>
  </si>
  <si>
    <t>Przyczepka specjalna (agregat elektryczny/spawalniczy)</t>
  </si>
  <si>
    <t>SUCE6AYA4G1003852</t>
  </si>
  <si>
    <t>BIA 37293</t>
  </si>
  <si>
    <t>Volkswagen</t>
  </si>
  <si>
    <t>Passat</t>
  </si>
  <si>
    <t>osobowy</t>
  </si>
  <si>
    <t>1 798 cm3</t>
  </si>
  <si>
    <t>WVWZZZ3CZ9P050189</t>
  </si>
  <si>
    <t>BIA 41621</t>
  </si>
  <si>
    <t>T5 GP TDI</t>
  </si>
  <si>
    <t>WV2ZZZ7HZEH091126</t>
  </si>
  <si>
    <t>BIA 5EN3</t>
  </si>
  <si>
    <t>ciągnik rolniczy</t>
  </si>
  <si>
    <t>3 908 cm3</t>
  </si>
  <si>
    <t>HJD068281</t>
  </si>
  <si>
    <t>BIA 52755</t>
  </si>
  <si>
    <t>Kia</t>
  </si>
  <si>
    <t>Ceed</t>
  </si>
  <si>
    <t>U5YFF24529L163041</t>
  </si>
  <si>
    <t>BIA 62696</t>
  </si>
  <si>
    <t>MAN</t>
  </si>
  <si>
    <t>TGM</t>
  </si>
  <si>
    <t>WMAN36ZZ3KY384669</t>
  </si>
  <si>
    <t>OSP Kozińce, Kozińce 16a, 16-002 Dobrzyniewo Kościelne, REGON: 052139602</t>
  </si>
  <si>
    <t>BIA 65998</t>
  </si>
  <si>
    <t>SCANIA</t>
  </si>
  <si>
    <t>P360</t>
  </si>
  <si>
    <t>YS2P4X40002168819</t>
  </si>
  <si>
    <t>BIA 53492</t>
  </si>
  <si>
    <t>Fiat</t>
  </si>
  <si>
    <t>Ducato 250</t>
  </si>
  <si>
    <t>ZFA25000001588729</t>
  </si>
  <si>
    <t xml:space="preserve">Rok produkcji </t>
  </si>
  <si>
    <t>2499 cm3</t>
  </si>
  <si>
    <t>2402 cm3</t>
  </si>
  <si>
    <t>1 968 cm3</t>
  </si>
  <si>
    <t>1 991 cm3</t>
  </si>
  <si>
    <t>6 871 cm3</t>
  </si>
  <si>
    <t>9 291 cm3</t>
  </si>
  <si>
    <t>brutto</t>
  </si>
  <si>
    <t>nie dotyczy</t>
  </si>
  <si>
    <t>Ciężarowy do 3,5 t</t>
  </si>
  <si>
    <t>BIA 67998</t>
  </si>
  <si>
    <t>WDB96763710422471</t>
  </si>
  <si>
    <t>Mercedes-Benz</t>
  </si>
  <si>
    <t xml:space="preserve">Atego  </t>
  </si>
  <si>
    <t>dopuszczalna maca całkowita [kg]</t>
  </si>
  <si>
    <t>9004Z</t>
  </si>
  <si>
    <t>9101A</t>
  </si>
  <si>
    <t>001163490</t>
  </si>
  <si>
    <t>8520Z</t>
  </si>
  <si>
    <t>001163477</t>
  </si>
  <si>
    <t>Zespół Szkolno - Przedszkolny w Dobrzyniewie Dużym</t>
  </si>
  <si>
    <t>Szkolna 14</t>
  </si>
  <si>
    <t>85,60Z</t>
  </si>
  <si>
    <t>20026766</t>
  </si>
  <si>
    <t>9661799134</t>
  </si>
  <si>
    <t>050659250</t>
  </si>
  <si>
    <t>9661844107</t>
  </si>
  <si>
    <t>zszkoladobrzyniewo@wp.pl</t>
  </si>
  <si>
    <t>placówka oświatowa, w składkwchodzą: Przedszkole Samorządowe i Szkoła Podstawowa. Zespół prowadzi działalność dydaktyczną i opiekuńczo - wychowawczą. W szkole funkcjonuje stołówka w formie cateringu.</t>
  </si>
  <si>
    <t>budynek szkolny</t>
  </si>
  <si>
    <t>budynek gospodarczy I</t>
  </si>
  <si>
    <t>ul. Szkolna 14</t>
  </si>
  <si>
    <t>9</t>
  </si>
  <si>
    <t>budynek gospodarczy II</t>
  </si>
  <si>
    <t>hala sportowa</t>
  </si>
  <si>
    <t>5</t>
  </si>
  <si>
    <t>1990 wymiana drzwi zewnętrznych, 1998 remont dachu, 2004 wymiana okien i drzwi, wykładziny podłogowej, 2005 remont kotłowni, 2015 termomodernizacja budynku, wymiana okien i drzwi, modernizacja instalacji c.o.</t>
  </si>
  <si>
    <t>teren Gminy</t>
  </si>
  <si>
    <t>Białostocka 25</t>
  </si>
  <si>
    <t>85 742 81 55</t>
  </si>
  <si>
    <t>kancelaria@dobrzyniewo.pl</t>
  </si>
  <si>
    <t>zgodnie z wykazem budynków + teren całej Gminy</t>
  </si>
  <si>
    <t>8411Z</t>
  </si>
  <si>
    <t>Urząd Gminy Dobrzyniewo Duże</t>
  </si>
  <si>
    <t>000536806</t>
  </si>
  <si>
    <t>9660516743</t>
  </si>
  <si>
    <t>budynek hydroforni w Jaworówce</t>
  </si>
  <si>
    <t>Jaworówka</t>
  </si>
  <si>
    <t>Dobrzyniewo Duże</t>
  </si>
  <si>
    <t>przepompownia w Dobrzyniewie Dużym</t>
  </si>
  <si>
    <t>Fasty</t>
  </si>
  <si>
    <t>hydrofornia typu hydrofiltr w Obrubnikach</t>
  </si>
  <si>
    <t>Obrubniki</t>
  </si>
  <si>
    <t>budynek Gminnego Centrum Kultury, OSP oraz Biblioteka w Dobrzyniewie Duzym</t>
  </si>
  <si>
    <t>Dobrzyniewo Duże, ul. Lipowa 71</t>
  </si>
  <si>
    <t>budynek WDK w Pogorzałkach</t>
  </si>
  <si>
    <t>Pogoarzałki 153</t>
  </si>
  <si>
    <t>własna kotłownia, gaz</t>
  </si>
  <si>
    <t>budynek WDK w Kozińcach</t>
  </si>
  <si>
    <t>Kozińce 9</t>
  </si>
  <si>
    <t>budynek świetlicy w Borsukówce</t>
  </si>
  <si>
    <t>Borsukówka 18</t>
  </si>
  <si>
    <t>kotłownia na ekogroszek w budynku obok</t>
  </si>
  <si>
    <t>elektryczne</t>
  </si>
  <si>
    <t>Jaworówka 8a</t>
  </si>
  <si>
    <t>budynek świetlicy w Jaworówce (wraz z wynajmowanym lokalem mieszkalnym)</t>
  </si>
  <si>
    <t>budynek świetlicy w Ponikłej</t>
  </si>
  <si>
    <t>Ponikła 34</t>
  </si>
  <si>
    <t>świetlica - elektryczne, lokal wynajmowany - kocioł na węgiel i drewno</t>
  </si>
  <si>
    <t>budynek świetlicy w Bohdanie</t>
  </si>
  <si>
    <t>Bohdan 15</t>
  </si>
  <si>
    <t>budynek świetlicy w Gniłej</t>
  </si>
  <si>
    <t>Gniła 13</t>
  </si>
  <si>
    <t>własna kotłownia gaz</t>
  </si>
  <si>
    <t>budynek świetlicy w m. Krynice wraz z lokalami wynajmowanymi pod sklep</t>
  </si>
  <si>
    <t>budynek OSP w Pogorzałkach</t>
  </si>
  <si>
    <t>Krynice 16A</t>
  </si>
  <si>
    <t>Pogorzałki 128</t>
  </si>
  <si>
    <t>budynek Urzedu Gminy</t>
  </si>
  <si>
    <t>ul. Białostocka 25, 16-002 Dobrzyniewo Duże</t>
  </si>
  <si>
    <t>budynek socjalny na stadionie</t>
  </si>
  <si>
    <t>budynek świetlicy w Obrubnikach</t>
  </si>
  <si>
    <t>Obrubniki 32A</t>
  </si>
  <si>
    <t>budynek ośrodka zdrowia</t>
  </si>
  <si>
    <t>ul. Białostocka 23, 16-002 Dobrzyniewo Duże</t>
  </si>
  <si>
    <t>budynek świetlicy w Dobrzyniewie Koscielnym</t>
  </si>
  <si>
    <t>Dobrzyniewo Kościelne 17</t>
  </si>
  <si>
    <t>gaz - z kotłowni Urzedu Gminy</t>
  </si>
  <si>
    <t>budynek kotlowni i remizy w Kozińcach</t>
  </si>
  <si>
    <t>budynek usługowy w Dobrzyniewie Dużym</t>
  </si>
  <si>
    <t>własna kotłownia, eko groszek</t>
  </si>
  <si>
    <t>hydrofornia w Kopisku</t>
  </si>
  <si>
    <t>Kopisk</t>
  </si>
  <si>
    <t>hydrofornia w Bohdanie</t>
  </si>
  <si>
    <t xml:space="preserve">obiekt Orlik </t>
  </si>
  <si>
    <t>Nowe Aleksandrowo</t>
  </si>
  <si>
    <t>ogrzewana z kotłowni szkolnej</t>
  </si>
  <si>
    <t>budynek usługowy wynajmowany na sklep (dawna świetlica w Chrabołach)</t>
  </si>
  <si>
    <t>Chraboły 48</t>
  </si>
  <si>
    <t>budynek domu nauczyciela (połączony z ZSP w Dobrzyniewie Dużym)</t>
  </si>
  <si>
    <t>ul. Szkolna 12, 16-002 Dobrzyniewo Duże</t>
  </si>
  <si>
    <t>budynek domu nauczyciela Pogorzałki</t>
  </si>
  <si>
    <t>Pogorzałki 127A</t>
  </si>
  <si>
    <t>budynek domu nauczyciela Fasty</t>
  </si>
  <si>
    <t>Fasty, ul. Szosa Knyszyńska</t>
  </si>
  <si>
    <t>świetlica Chraboły (budynek starej szkoły)</t>
  </si>
  <si>
    <t>budynek gospodarczy - garaż wDobrzyniewie Dużym</t>
  </si>
  <si>
    <t>własna kotłownia olej opałowy</t>
  </si>
  <si>
    <t>ogrzewany z kotłowni szkolnej</t>
  </si>
  <si>
    <t>beton</t>
  </si>
  <si>
    <t>płyty warstwowe wypełnione pianką poliuretanową</t>
  </si>
  <si>
    <t>blacha teapezowa</t>
  </si>
  <si>
    <t>blachodachówka</t>
  </si>
  <si>
    <t xml:space="preserve">blacha    </t>
  </si>
  <si>
    <t>drewno</t>
  </si>
  <si>
    <t>blacha trapezowa</t>
  </si>
  <si>
    <t>beton drewno</t>
  </si>
  <si>
    <t xml:space="preserve">blacha     </t>
  </si>
  <si>
    <t xml:space="preserve">blacha </t>
  </si>
  <si>
    <t xml:space="preserve">blacha   </t>
  </si>
  <si>
    <t xml:space="preserve">głóny budynek szkoły </t>
  </si>
  <si>
    <t>2001 część murowana, 1939 część drewniana</t>
  </si>
  <si>
    <t>część: pustaki, cegła, część: drewno</t>
  </si>
  <si>
    <t>część: żelbeton, płyty kanałowe, część: drewno</t>
  </si>
  <si>
    <t>termomodernizacja 2013 r.</t>
  </si>
  <si>
    <t>cegła kratówka kl. 150</t>
  </si>
  <si>
    <t>kanałowe</t>
  </si>
  <si>
    <t>płyty kanałowe</t>
  </si>
  <si>
    <t>bloczki cementowe</t>
  </si>
  <si>
    <t>papa termozgrzewalna</t>
  </si>
  <si>
    <t>stalowa, nad częścią zapleczową stropy kanałowe</t>
  </si>
  <si>
    <t>2 kluczyki oryginalne</t>
  </si>
  <si>
    <t>zestawy solarne na domach mieszkańców z 2017 r.</t>
  </si>
  <si>
    <t>zestawy solarne na domach mieszkańców z 2015 r.</t>
  </si>
  <si>
    <t>ZIPP</t>
  </si>
  <si>
    <t>NEPTUN</t>
  </si>
  <si>
    <t>Letniki, działka nr 240</t>
  </si>
  <si>
    <t>Altana drewniana</t>
  </si>
  <si>
    <t xml:space="preserve">Plac zabaw </t>
  </si>
  <si>
    <t>Borsukówka, dz. Nr 866</t>
  </si>
  <si>
    <t>Krynice, dz. Nr 11/5</t>
  </si>
  <si>
    <t>Pogorzałki, dz. Nr 446</t>
  </si>
  <si>
    <t>Nowe Aleksandrowo, dz. Nr 192/2</t>
  </si>
  <si>
    <t>Dobrzyniewo Kościelne (Ogrodniki), dz. Nr 33/5</t>
  </si>
  <si>
    <t xml:space="preserve">Siłownia zewnętrzna </t>
  </si>
  <si>
    <t>Kulikówka dz. Nr 789/2</t>
  </si>
  <si>
    <t>Kopisk, dz. Nr 48/2</t>
  </si>
  <si>
    <t>Chraboły, przy świetlicy wiejskiej</t>
  </si>
  <si>
    <t>Jaworówka, przy świetlicy wiejskiej</t>
  </si>
  <si>
    <t>Obrubniki, dz. Nr 44/3</t>
  </si>
  <si>
    <t>Kulikówka dz. nr geod. 806; Gniła dz. nr geod. 75; Kopisk dz. nr geod. 48/2; Ponikła</t>
  </si>
  <si>
    <t>od 1.04.2020</t>
  </si>
  <si>
    <t>1.04.2019 - 31.03.2020</t>
  </si>
  <si>
    <t>1.04.2018 - 31.03.2019</t>
  </si>
  <si>
    <t>1.04.2017 - 31.03.2018</t>
  </si>
  <si>
    <t>1950,16 zł / 1 szkoda</t>
  </si>
  <si>
    <t>246 zł / 1 szkoda</t>
  </si>
  <si>
    <t xml:space="preserve">budowle - Altany drewniane - 4 szt.; </t>
  </si>
  <si>
    <t>brak szkód</t>
  </si>
  <si>
    <t>932,08 zł / 1 szkoda</t>
  </si>
  <si>
    <t>1315,10 zł / 1 szkoda</t>
  </si>
  <si>
    <t>2 070,66 zł / 2 rezerwy</t>
  </si>
  <si>
    <t>11 845,98 zł / 2 szkody</t>
  </si>
  <si>
    <t>1 338 zł / 1 rezerwa</t>
  </si>
  <si>
    <t>11 456,19 zł / 1 szkoda</t>
  </si>
  <si>
    <t>Maszyny budowlane /CPM/</t>
  </si>
  <si>
    <t>nn</t>
  </si>
  <si>
    <t>instalacje fotowoltaiczne Zespół Szkół w Dobrzyniewie Dużym 2020 r., 22,8 kW, zainstalowane na ziemi</t>
  </si>
  <si>
    <t>budynek hydroforni w Dobrzyniewie Dużym /w tym instalacje fotowoltaiczne zainstalowane w 2020r. o wartości 122 576 zł/</t>
  </si>
  <si>
    <t>kontener hydroforni w Fastach /instalacje fotowoltaiczne, moc 54,72 KW (łacznie z instalacją zlokalizowaną na hydroforni w Dobrzyniewie Dużym) z 2020 r./</t>
  </si>
  <si>
    <t>668 700 zł /w tym 240 000 zł wyposażenie dodatkowe/</t>
  </si>
  <si>
    <t>BIA 7V62</t>
  </si>
  <si>
    <t xml:space="preserve">Renault </t>
  </si>
  <si>
    <t xml:space="preserve">Budynki </t>
  </si>
  <si>
    <t>tak 1</t>
  </si>
  <si>
    <t>Dobrzyniewo Duże ul. Ełcka 34</t>
  </si>
  <si>
    <t>kotłownia ekogroszek</t>
  </si>
  <si>
    <t>tak - piwnica</t>
  </si>
  <si>
    <t>tak w części wynajmowanej</t>
  </si>
  <si>
    <t>tak w części</t>
  </si>
  <si>
    <t>tak, w części</t>
  </si>
  <si>
    <t>NIE</t>
  </si>
  <si>
    <t>TAK</t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</si>
  <si>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</si>
  <si>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</si>
  <si>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</si>
  <si>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t>UG, jednostki OSP, jednostki organizacyjne Gminy, teren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</si>
</sst>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\ &quot;zł&quot;;[Red]#,##0.00\ &quot;zł&quot;"/>
    <numFmt numFmtId="172" formatCode="#,##0\ &quot;zł&quot;;[Red]#,##0\ &quot;zł&quot;"/>
  </numFmts>
  <fonts count="3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color theme="0"/>
      <name val="Cambira"/>
      <charset val="238"/>
    </font>
    <font>
      <sz val="11"/>
      <color theme="1"/>
      <name val="Cambira"/>
      <charset val="238"/>
    </font>
    <font>
      <sz val="9"/>
      <name val="Cambria"/>
      <family val="1"/>
      <charset val="238"/>
      <scheme val="major"/>
    </font>
    <font>
      <sz val="9"/>
      <color rgb="FF000000"/>
      <name val="Tahoma"/>
      <family val="2"/>
      <charset val="238"/>
    </font>
    <font>
      <sz val="9"/>
      <color theme="1"/>
      <name val="Cambria"/>
      <family val="1"/>
      <charset val="238"/>
      <scheme val="major"/>
    </font>
    <font>
      <sz val="9"/>
      <color theme="1"/>
      <name val="Tahoma"/>
      <family val="2"/>
      <charset val="238"/>
    </font>
    <font>
      <sz val="11"/>
      <color rgb="FF000000"/>
      <name val="Cambria"/>
      <family val="1"/>
      <charset val="238"/>
      <scheme val="maj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167" fontId="18" fillId="0" borderId="0"/>
    <xf numFmtId="166" fontId="19" fillId="0" borderId="0"/>
    <xf numFmtId="166" fontId="18" fillId="0" borderId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166" fontId="19" fillId="0" borderId="0"/>
    <xf numFmtId="166" fontId="22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6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4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8" fontId="18" fillId="0" borderId="0"/>
    <xf numFmtId="168" fontId="18" fillId="0" borderId="0"/>
    <xf numFmtId="0" fontId="27" fillId="0" borderId="0"/>
    <xf numFmtId="169" fontId="27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437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7" applyNumberFormat="1" applyFont="1" applyFill="1" applyBorder="1" applyAlignment="1" applyProtection="1">
      <alignment vertical="center" wrapText="1"/>
      <protection locked="0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49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/>
    </xf>
    <xf numFmtId="49" fontId="5" fillId="0" borderId="3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2" borderId="11" xfId="3" applyNumberFormat="1" applyFont="1" applyFill="1" applyBorder="1" applyAlignment="1">
      <alignment vertical="center"/>
    </xf>
    <xf numFmtId="49" fontId="5" fillId="2" borderId="11" xfId="3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" fontId="4" fillId="0" borderId="6" xfId="7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5" borderId="4" xfId="7" applyFont="1" applyFill="1" applyBorder="1" applyAlignment="1">
      <alignment vertical="center"/>
    </xf>
    <xf numFmtId="0" fontId="5" fillId="5" borderId="2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49" fontId="4" fillId="0" borderId="10" xfId="7" applyNumberFormat="1" applyFont="1" applyFill="1" applyBorder="1" applyAlignment="1" applyProtection="1">
      <alignment vertical="center"/>
      <protection locked="0"/>
    </xf>
    <xf numFmtId="4" fontId="4" fillId="0" borderId="13" xfId="7" applyNumberFormat="1" applyFont="1" applyFill="1" applyBorder="1" applyAlignment="1" applyProtection="1">
      <alignment horizontal="center" vertical="center"/>
      <protection locked="0"/>
    </xf>
    <xf numFmtId="0" fontId="4" fillId="0" borderId="10" xfId="7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center" vertical="center"/>
    </xf>
    <xf numFmtId="49" fontId="4" fillId="0" borderId="10" xfId="7" applyNumberFormat="1" applyFont="1" applyFill="1" applyBorder="1" applyAlignment="1" applyProtection="1">
      <alignment horizontal="center" vertical="center"/>
      <protection locked="0"/>
    </xf>
    <xf numFmtId="49" fontId="4" fillId="0" borderId="10" xfId="7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9" borderId="3" xfId="0" applyFont="1" applyFill="1" applyBorder="1" applyAlignment="1">
      <alignment horizontal="center" vertical="center" wrapText="1"/>
    </xf>
    <xf numFmtId="49" fontId="12" fillId="9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5" fillId="5" borderId="9" xfId="7" applyNumberFormat="1" applyFont="1" applyFill="1" applyBorder="1" applyAlignment="1">
      <alignment vertical="center"/>
    </xf>
    <xf numFmtId="0" fontId="5" fillId="5" borderId="9" xfId="7" applyNumberFormat="1" applyFont="1" applyFill="1" applyBorder="1" applyAlignment="1">
      <alignment vertical="center"/>
    </xf>
    <xf numFmtId="49" fontId="5" fillId="5" borderId="2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5" fillId="0" borderId="3" xfId="8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164" fontId="4" fillId="0" borderId="5" xfId="80" applyNumberFormat="1" applyFont="1" applyBorder="1" applyAlignment="1">
      <alignment vertical="center" wrapText="1"/>
    </xf>
    <xf numFmtId="164" fontId="4" fillId="0" borderId="1" xfId="80" applyNumberFormat="1" applyFont="1" applyBorder="1" applyAlignment="1">
      <alignment vertical="center" wrapText="1"/>
    </xf>
    <xf numFmtId="164" fontId="4" fillId="0" borderId="10" xfId="80" applyNumberFormat="1" applyFont="1" applyBorder="1" applyAlignment="1">
      <alignment vertical="center" wrapText="1"/>
    </xf>
    <xf numFmtId="164" fontId="5" fillId="0" borderId="5" xfId="80" applyNumberFormat="1" applyFont="1" applyBorder="1" applyAlignment="1">
      <alignment vertical="center" wrapText="1"/>
    </xf>
    <xf numFmtId="164" fontId="4" fillId="0" borderId="5" xfId="7" applyNumberFormat="1" applyFont="1" applyFill="1" applyBorder="1" applyAlignment="1" applyProtection="1">
      <alignment vertical="center"/>
      <protection locked="0"/>
    </xf>
    <xf numFmtId="164" fontId="4" fillId="0" borderId="10" xfId="7" applyNumberFormat="1" applyFont="1" applyFill="1" applyBorder="1" applyAlignment="1" applyProtection="1">
      <alignment vertical="center"/>
      <protection locked="0"/>
    </xf>
    <xf numFmtId="164" fontId="4" fillId="0" borderId="10" xfId="7" applyNumberFormat="1" applyFont="1" applyFill="1" applyBorder="1" applyAlignment="1" applyProtection="1">
      <alignment vertical="center" wrapText="1"/>
      <protection locked="0"/>
    </xf>
    <xf numFmtId="0" fontId="5" fillId="7" borderId="3" xfId="7" applyFont="1" applyFill="1" applyBorder="1" applyAlignment="1">
      <alignment horizontal="center" vertical="center" wrapText="1"/>
    </xf>
    <xf numFmtId="0" fontId="5" fillId="10" borderId="3" xfId="7" applyFont="1" applyFill="1" applyBorder="1" applyAlignment="1">
      <alignment horizontal="center" vertical="center" wrapText="1"/>
    </xf>
    <xf numFmtId="49" fontId="5" fillId="2" borderId="11" xfId="3" applyNumberFormat="1" applyFont="1" applyFill="1" applyBorder="1" applyAlignment="1">
      <alignment horizontal="center" vertical="center"/>
    </xf>
    <xf numFmtId="0" fontId="5" fillId="2" borderId="2" xfId="3" applyNumberFormat="1" applyFont="1" applyFill="1" applyBorder="1" applyAlignment="1">
      <alignment horizontal="center" vertical="center"/>
    </xf>
    <xf numFmtId="49" fontId="5" fillId="2" borderId="9" xfId="3" applyNumberFormat="1" applyFont="1" applyFill="1" applyBorder="1" applyAlignment="1">
      <alignment vertical="center"/>
    </xf>
    <xf numFmtId="164" fontId="5" fillId="2" borderId="9" xfId="3" applyNumberFormat="1" applyFont="1" applyFill="1" applyBorder="1" applyAlignment="1">
      <alignment vertical="center"/>
    </xf>
    <xf numFmtId="0" fontId="4" fillId="4" borderId="2" xfId="5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/>
    </xf>
    <xf numFmtId="0" fontId="4" fillId="4" borderId="9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70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vertical="center" wrapText="1"/>
    </xf>
    <xf numFmtId="164" fontId="29" fillId="12" borderId="1" xfId="80" applyNumberFormat="1" applyFont="1" applyFill="1" applyBorder="1" applyAlignment="1">
      <alignment horizontal="center" vertical="center" wrapText="1"/>
    </xf>
    <xf numFmtId="44" fontId="29" fillId="13" borderId="1" xfId="80" applyFont="1" applyFill="1" applyBorder="1" applyAlignment="1">
      <alignment horizontal="center" vertical="center" wrapText="1"/>
    </xf>
    <xf numFmtId="164" fontId="30" fillId="1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31" fillId="0" borderId="0" xfId="0" applyFont="1"/>
    <xf numFmtId="0" fontId="4" fillId="0" borderId="2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vertical="center" wrapText="1"/>
    </xf>
    <xf numFmtId="4" fontId="4" fillId="4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7" applyFont="1" applyFill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>
      <alignment horizontal="center" vertical="center" wrapText="1"/>
    </xf>
    <xf numFmtId="49" fontId="4" fillId="4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" applyFont="1" applyFill="1" applyBorder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49" fontId="4" fillId="4" borderId="5" xfId="7" applyNumberFormat="1" applyFont="1" applyFill="1" applyBorder="1" applyAlignment="1" applyProtection="1">
      <alignment vertical="center"/>
      <protection locked="0"/>
    </xf>
    <xf numFmtId="164" fontId="4" fillId="4" borderId="5" xfId="7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>
      <alignment horizontal="center" vertical="center"/>
    </xf>
    <xf numFmtId="49" fontId="4" fillId="4" borderId="0" xfId="7" applyNumberFormat="1" applyFont="1" applyFill="1" applyBorder="1" applyAlignment="1" applyProtection="1">
      <alignment horizontal="center" vertical="center"/>
      <protection locked="0"/>
    </xf>
    <xf numFmtId="49" fontId="4" fillId="4" borderId="0" xfId="1" applyNumberFormat="1" applyFont="1" applyFill="1" applyBorder="1" applyAlignment="1">
      <alignment horizontal="center" vertical="center"/>
    </xf>
    <xf numFmtId="4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3" borderId="5" xfId="7" applyFont="1" applyFill="1" applyBorder="1" applyAlignment="1" applyProtection="1">
      <alignment horizontal="center" vertical="center"/>
      <protection locked="0"/>
    </xf>
    <xf numFmtId="49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vertical="center" wrapText="1"/>
    </xf>
    <xf numFmtId="164" fontId="5" fillId="2" borderId="1" xfId="3" applyNumberFormat="1" applyFont="1" applyFill="1" applyBorder="1" applyAlignment="1">
      <alignment vertical="center"/>
    </xf>
    <xf numFmtId="49" fontId="5" fillId="2" borderId="1" xfId="3" applyNumberFormat="1" applyFont="1" applyFill="1" applyBorder="1" applyAlignment="1">
      <alignment vertical="center"/>
    </xf>
    <xf numFmtId="49" fontId="4" fillId="0" borderId="4" xfId="3" applyNumberFormat="1" applyFont="1" applyFill="1" applyBorder="1" applyAlignment="1">
      <alignment vertical="center" wrapText="1"/>
    </xf>
    <xf numFmtId="0" fontId="5" fillId="2" borderId="1" xfId="3" applyNumberFormat="1" applyFont="1" applyFill="1" applyBorder="1" applyAlignment="1">
      <alignment horizontal="center" vertical="center"/>
    </xf>
    <xf numFmtId="49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8" applyFill="1" applyBorder="1" applyAlignment="1">
      <alignment horizontal="center" vertical="center"/>
    </xf>
    <xf numFmtId="49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4" borderId="1" xfId="0" applyNumberFormat="1" applyFont="1" applyFill="1" applyBorder="1" applyAlignment="1" applyProtection="1">
      <alignment horizontal="center" vertical="center"/>
      <protection locked="0"/>
    </xf>
    <xf numFmtId="49" fontId="32" fillId="4" borderId="1" xfId="0" applyNumberFormat="1" applyFont="1" applyFill="1" applyBorder="1" applyAlignment="1" applyProtection="1">
      <alignment horizontal="center" vertical="center"/>
      <protection locked="0"/>
    </xf>
    <xf numFmtId="14" fontId="32" fillId="4" borderId="1" xfId="0" applyNumberFormat="1" applyFont="1" applyFill="1" applyBorder="1" applyAlignment="1" applyProtection="1">
      <alignment horizontal="center" vertical="center"/>
      <protection locked="0"/>
    </xf>
    <xf numFmtId="14" fontId="32" fillId="4" borderId="1" xfId="3" applyNumberFormat="1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32" fillId="4" borderId="1" xfId="3" applyFont="1" applyFill="1" applyBorder="1" applyAlignment="1">
      <alignment horizontal="center" vertical="center"/>
    </xf>
    <xf numFmtId="14" fontId="32" fillId="4" borderId="1" xfId="3" applyNumberFormat="1" applyFont="1" applyFill="1" applyBorder="1" applyAlignment="1">
      <alignment horizontal="center" vertical="center"/>
    </xf>
    <xf numFmtId="49" fontId="5" fillId="0" borderId="17" xfId="3" applyNumberFormat="1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4" fontId="33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14" fontId="34" fillId="4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18" xfId="7" applyFont="1" applyFill="1" applyBorder="1" applyAlignment="1">
      <alignment horizontal="center" vertical="center"/>
    </xf>
    <xf numFmtId="49" fontId="4" fillId="0" borderId="18" xfId="7" applyNumberFormat="1" applyFont="1" applyFill="1" applyBorder="1" applyAlignment="1" applyProtection="1">
      <alignment vertical="center"/>
      <protection locked="0"/>
    </xf>
    <xf numFmtId="164" fontId="4" fillId="0" borderId="18" xfId="7" applyNumberFormat="1" applyFont="1" applyFill="1" applyBorder="1" applyAlignment="1" applyProtection="1">
      <alignment vertical="center"/>
      <protection locked="0"/>
    </xf>
    <xf numFmtId="4" fontId="4" fillId="0" borderId="19" xfId="7" applyNumberFormat="1" applyFont="1" applyFill="1" applyBorder="1" applyAlignment="1" applyProtection="1">
      <alignment horizontal="center" vertical="center"/>
      <protection locked="0"/>
    </xf>
    <xf numFmtId="0" fontId="4" fillId="0" borderId="18" xfId="7" applyFont="1" applyFill="1" applyBorder="1" applyAlignment="1" applyProtection="1">
      <alignment horizontal="center" vertical="center"/>
      <protection locked="0"/>
    </xf>
    <xf numFmtId="49" fontId="4" fillId="0" borderId="18" xfId="7" applyNumberFormat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164" fontId="4" fillId="0" borderId="1" xfId="7" applyNumberFormat="1" applyFont="1" applyFill="1" applyBorder="1" applyAlignment="1" applyProtection="1">
      <alignment vertical="center"/>
      <protection locked="0"/>
    </xf>
    <xf numFmtId="4" fontId="4" fillId="0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72" fontId="33" fillId="4" borderId="1" xfId="0" applyNumberFormat="1" applyFont="1" applyFill="1" applyBorder="1" applyAlignment="1">
      <alignment horizontal="center" vertical="center" wrapText="1"/>
    </xf>
    <xf numFmtId="172" fontId="34" fillId="4" borderId="1" xfId="0" applyNumberFormat="1" applyFont="1" applyFill="1" applyBorder="1" applyAlignment="1">
      <alignment horizontal="center" vertical="center" wrapText="1"/>
    </xf>
    <xf numFmtId="172" fontId="35" fillId="4" borderId="1" xfId="0" applyNumberFormat="1" applyFont="1" applyFill="1" applyBorder="1" applyAlignment="1">
      <alignment horizontal="center" vertical="center" wrapText="1"/>
    </xf>
    <xf numFmtId="171" fontId="4" fillId="4" borderId="20" xfId="0" applyNumberFormat="1" applyFont="1" applyFill="1" applyBorder="1" applyAlignment="1">
      <alignment horizontal="right" vertical="center" wrapText="1"/>
    </xf>
    <xf numFmtId="0" fontId="4" fillId="4" borderId="1" xfId="7" applyFont="1" applyFill="1" applyBorder="1" applyAlignment="1">
      <alignment horizontal="center" vertical="center"/>
    </xf>
    <xf numFmtId="0" fontId="4" fillId="4" borderId="7" xfId="7" applyFont="1" applyFill="1" applyBorder="1" applyAlignment="1">
      <alignment horizontal="center" vertical="center"/>
    </xf>
    <xf numFmtId="0" fontId="4" fillId="4" borderId="10" xfId="7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71" fontId="4" fillId="4" borderId="1" xfId="0" applyNumberFormat="1" applyFont="1" applyFill="1" applyBorder="1" applyAlignment="1">
      <alignment horizontal="right" vertical="center" wrapText="1"/>
    </xf>
    <xf numFmtId="0" fontId="34" fillId="4" borderId="0" xfId="0" applyFont="1" applyFill="1" applyBorder="1" applyAlignment="1">
      <alignment horizontal="center" vertical="center" wrapText="1"/>
    </xf>
    <xf numFmtId="14" fontId="34" fillId="4" borderId="0" xfId="0" applyNumberFormat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14" fontId="33" fillId="4" borderId="0" xfId="0" applyNumberFormat="1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 applyProtection="1">
      <alignment horizontal="center" vertical="center"/>
      <protection locked="0"/>
    </xf>
    <xf numFmtId="172" fontId="35" fillId="4" borderId="0" xfId="0" applyNumberFormat="1" applyFont="1" applyFill="1" applyBorder="1" applyAlignment="1">
      <alignment horizontal="center" vertical="center" wrapText="1"/>
    </xf>
    <xf numFmtId="164" fontId="4" fillId="16" borderId="1" xfId="3" applyNumberFormat="1" applyFont="1" applyFill="1" applyBorder="1" applyAlignment="1">
      <alignment vertical="center"/>
    </xf>
    <xf numFmtId="164" fontId="4" fillId="16" borderId="10" xfId="80" applyNumberFormat="1" applyFont="1" applyFill="1" applyBorder="1" applyAlignment="1">
      <alignment vertical="center" wrapText="1"/>
    </xf>
    <xf numFmtId="0" fontId="4" fillId="0" borderId="7" xfId="7" applyFont="1" applyFill="1" applyBorder="1" applyAlignment="1">
      <alignment horizontal="center" vertical="center"/>
    </xf>
    <xf numFmtId="0" fontId="4" fillId="4" borderId="21" xfId="7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171" fontId="4" fillId="4" borderId="5" xfId="0" applyNumberFormat="1" applyFont="1" applyFill="1" applyBorder="1" applyAlignment="1">
      <alignment horizontal="right" vertical="center" wrapText="1"/>
    </xf>
    <xf numFmtId="0" fontId="4" fillId="0" borderId="22" xfId="7" applyFont="1" applyFill="1" applyBorder="1" applyAlignment="1">
      <alignment horizontal="center" vertical="center"/>
    </xf>
    <xf numFmtId="49" fontId="4" fillId="0" borderId="22" xfId="7" applyNumberFormat="1" applyFont="1" applyFill="1" applyBorder="1" applyAlignment="1" applyProtection="1">
      <alignment vertical="center"/>
      <protection locked="0"/>
    </xf>
    <xf numFmtId="164" fontId="4" fillId="0" borderId="22" xfId="7" applyNumberFormat="1" applyFont="1" applyFill="1" applyBorder="1" applyAlignment="1" applyProtection="1">
      <alignment vertical="center"/>
      <protection locked="0"/>
    </xf>
    <xf numFmtId="4" fontId="4" fillId="0" borderId="23" xfId="7" applyNumberFormat="1" applyFont="1" applyFill="1" applyBorder="1" applyAlignment="1" applyProtection="1">
      <alignment horizontal="center" vertical="center"/>
      <protection locked="0"/>
    </xf>
    <xf numFmtId="0" fontId="4" fillId="0" borderId="22" xfId="7" applyFont="1" applyFill="1" applyBorder="1" applyAlignment="1" applyProtection="1">
      <alignment horizontal="center" vertical="center"/>
      <protection locked="0"/>
    </xf>
    <xf numFmtId="49" fontId="4" fillId="0" borderId="22" xfId="7" applyNumberFormat="1" applyFont="1" applyFill="1" applyBorder="1" applyAlignment="1" applyProtection="1">
      <alignment horizontal="center" vertical="center"/>
      <protection locked="0"/>
    </xf>
    <xf numFmtId="0" fontId="4" fillId="0" borderId="22" xfId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" fontId="4" fillId="3" borderId="18" xfId="7" applyNumberFormat="1" applyFont="1" applyFill="1" applyBorder="1" applyAlignment="1" applyProtection="1">
      <alignment horizontal="center" vertical="center"/>
      <protection locked="0"/>
    </xf>
    <xf numFmtId="0" fontId="4" fillId="3" borderId="18" xfId="7" applyFont="1" applyFill="1" applyBorder="1" applyAlignment="1" applyProtection="1">
      <alignment horizontal="center" vertical="center"/>
      <protection locked="0"/>
    </xf>
    <xf numFmtId="49" fontId="4" fillId="3" borderId="18" xfId="7" applyNumberFormat="1" applyFont="1" applyFill="1" applyBorder="1" applyAlignment="1" applyProtection="1">
      <alignment horizontal="center" vertical="center"/>
      <protection locked="0"/>
    </xf>
    <xf numFmtId="0" fontId="4" fillId="3" borderId="18" xfId="1" applyFont="1" applyFill="1" applyBorder="1" applyAlignment="1">
      <alignment horizontal="center" vertical="center"/>
    </xf>
    <xf numFmtId="0" fontId="4" fillId="0" borderId="24" xfId="7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4" fillId="0" borderId="27" xfId="7" applyFont="1" applyFill="1" applyBorder="1" applyAlignment="1">
      <alignment horizontal="center" vertical="center"/>
    </xf>
    <xf numFmtId="49" fontId="4" fillId="0" borderId="27" xfId="7" applyNumberFormat="1" applyFont="1" applyFill="1" applyBorder="1" applyAlignment="1" applyProtection="1">
      <alignment vertical="center"/>
      <protection locked="0"/>
    </xf>
    <xf numFmtId="164" fontId="4" fillId="0" borderId="27" xfId="7" applyNumberFormat="1" applyFont="1" applyFill="1" applyBorder="1" applyAlignment="1" applyProtection="1">
      <alignment vertical="center"/>
      <protection locked="0"/>
    </xf>
    <xf numFmtId="4" fontId="4" fillId="0" borderId="28" xfId="7" applyNumberFormat="1" applyFont="1" applyFill="1" applyBorder="1" applyAlignment="1" applyProtection="1">
      <alignment horizontal="center" vertical="center"/>
      <protection locked="0"/>
    </xf>
    <xf numFmtId="0" fontId="4" fillId="0" borderId="27" xfId="7" applyFont="1" applyFill="1" applyBorder="1" applyAlignment="1" applyProtection="1">
      <alignment horizontal="center" vertical="center"/>
      <protection locked="0"/>
    </xf>
    <xf numFmtId="49" fontId="4" fillId="0" borderId="27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7" applyNumberFormat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4" borderId="18" xfId="7" applyNumberFormat="1" applyFont="1" applyFill="1" applyBorder="1" applyAlignment="1" applyProtection="1">
      <alignment vertical="center"/>
      <protection locked="0"/>
    </xf>
    <xf numFmtId="0" fontId="4" fillId="0" borderId="21" xfId="1" applyFont="1" applyFill="1" applyBorder="1" applyAlignment="1">
      <alignment vertical="center" wrapText="1"/>
    </xf>
    <xf numFmtId="0" fontId="4" fillId="4" borderId="18" xfId="7" applyFont="1" applyFill="1" applyBorder="1" applyAlignment="1">
      <alignment horizontal="center" vertical="center"/>
    </xf>
    <xf numFmtId="0" fontId="4" fillId="0" borderId="21" xfId="7" applyFont="1" applyFill="1" applyBorder="1" applyAlignment="1">
      <alignment horizontal="center" vertical="center"/>
    </xf>
    <xf numFmtId="164" fontId="4" fillId="4" borderId="18" xfId="7" applyNumberFormat="1" applyFont="1" applyFill="1" applyBorder="1" applyAlignment="1" applyProtection="1">
      <alignment vertical="center"/>
      <protection locked="0"/>
    </xf>
    <xf numFmtId="4" fontId="4" fillId="4" borderId="19" xfId="7" applyNumberFormat="1" applyFont="1" applyFill="1" applyBorder="1" applyAlignment="1" applyProtection="1">
      <alignment horizontal="center" vertical="center"/>
      <protection locked="0"/>
    </xf>
    <xf numFmtId="0" fontId="4" fillId="4" borderId="18" xfId="7" applyFont="1" applyFill="1" applyBorder="1" applyAlignment="1" applyProtection="1">
      <alignment horizontal="center" vertical="center" wrapText="1"/>
      <protection locked="0"/>
    </xf>
    <xf numFmtId="0" fontId="4" fillId="4" borderId="18" xfId="7" applyFont="1" applyFill="1" applyBorder="1" applyAlignment="1" applyProtection="1">
      <alignment horizontal="center" vertical="center"/>
      <protection locked="0"/>
    </xf>
    <xf numFmtId="49" fontId="4" fillId="4" borderId="18" xfId="7" applyNumberFormat="1" applyFont="1" applyFill="1" applyBorder="1" applyAlignment="1" applyProtection="1">
      <alignment horizontal="center" vertical="center" wrapText="1"/>
      <protection locked="0"/>
    </xf>
    <xf numFmtId="49" fontId="4" fillId="4" borderId="27" xfId="7" applyNumberFormat="1" applyFont="1" applyFill="1" applyBorder="1" applyAlignment="1" applyProtection="1">
      <alignment horizontal="center" vertical="center" wrapText="1"/>
      <protection locked="0"/>
    </xf>
    <xf numFmtId="49" fontId="4" fillId="4" borderId="27" xfId="7" applyNumberFormat="1" applyFont="1" applyFill="1" applyBorder="1" applyAlignment="1" applyProtection="1">
      <alignment horizontal="center" vertical="center"/>
      <protection locked="0"/>
    </xf>
    <xf numFmtId="49" fontId="4" fillId="4" borderId="18" xfId="7" applyNumberFormat="1" applyFont="1" applyFill="1" applyBorder="1" applyAlignment="1" applyProtection="1">
      <alignment horizontal="center" vertical="center"/>
      <protection locked="0"/>
    </xf>
    <xf numFmtId="0" fontId="4" fillId="4" borderId="18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7" xfId="7" applyFont="1" applyFill="1" applyBorder="1" applyAlignment="1">
      <alignment horizontal="center" vertical="center"/>
    </xf>
    <xf numFmtId="49" fontId="4" fillId="4" borderId="27" xfId="7" applyNumberFormat="1" applyFont="1" applyFill="1" applyBorder="1" applyAlignment="1" applyProtection="1">
      <alignment vertical="center"/>
      <protection locked="0"/>
    </xf>
    <xf numFmtId="164" fontId="4" fillId="4" borderId="27" xfId="7" applyNumberFormat="1" applyFont="1" applyFill="1" applyBorder="1" applyAlignment="1" applyProtection="1">
      <alignment vertical="center"/>
      <protection locked="0"/>
    </xf>
    <xf numFmtId="4" fontId="4" fillId="4" borderId="28" xfId="7" applyNumberFormat="1" applyFont="1" applyFill="1" applyBorder="1" applyAlignment="1" applyProtection="1">
      <alignment horizontal="center" vertical="center"/>
      <protection locked="0"/>
    </xf>
    <xf numFmtId="0" fontId="4" fillId="4" borderId="27" xfId="7" applyFont="1" applyFill="1" applyBorder="1" applyAlignment="1" applyProtection="1">
      <alignment horizontal="center" vertical="center" wrapText="1"/>
      <protection locked="0"/>
    </xf>
    <xf numFmtId="0" fontId="4" fillId="4" borderId="27" xfId="7" applyFont="1" applyFill="1" applyBorder="1" applyAlignment="1" applyProtection="1">
      <alignment horizontal="center" vertical="center"/>
      <protection locked="0"/>
    </xf>
    <xf numFmtId="49" fontId="4" fillId="4" borderId="27" xfId="1" applyNumberFormat="1" applyFont="1" applyFill="1" applyBorder="1" applyAlignment="1">
      <alignment horizontal="center" vertical="center"/>
    </xf>
    <xf numFmtId="49" fontId="4" fillId="4" borderId="18" xfId="1" applyNumberFormat="1" applyFont="1" applyFill="1" applyBorder="1" applyAlignment="1">
      <alignment horizontal="center" vertical="center"/>
    </xf>
    <xf numFmtId="172" fontId="33" fillId="4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0" borderId="7" xfId="7" applyNumberFormat="1" applyFont="1" applyFill="1" applyBorder="1" applyAlignment="1" applyProtection="1">
      <alignment vertical="center"/>
      <protection locked="0"/>
    </xf>
    <xf numFmtId="49" fontId="4" fillId="0" borderId="7" xfId="1" applyNumberFormat="1" applyFont="1" applyFill="1" applyBorder="1" applyAlignment="1">
      <alignment horizontal="center" vertical="center"/>
    </xf>
    <xf numFmtId="4" fontId="4" fillId="6" borderId="5" xfId="7" applyNumberFormat="1" applyFont="1" applyFill="1" applyBorder="1" applyAlignment="1" applyProtection="1">
      <alignment horizontal="center" vertical="center"/>
      <protection locked="0"/>
    </xf>
    <xf numFmtId="0" fontId="4" fillId="6" borderId="5" xfId="7" applyFont="1" applyFill="1" applyBorder="1" applyAlignment="1" applyProtection="1">
      <alignment horizontal="center" vertical="center"/>
      <protection locked="0"/>
    </xf>
    <xf numFmtId="49" fontId="4" fillId="6" borderId="5" xfId="7" applyNumberFormat="1" applyFont="1" applyFill="1" applyBorder="1" applyAlignment="1" applyProtection="1">
      <alignment horizontal="center" vertical="center"/>
      <protection locked="0"/>
    </xf>
    <xf numFmtId="0" fontId="4" fillId="6" borderId="5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49" fontId="4" fillId="6" borderId="0" xfId="7" applyNumberFormat="1" applyFont="1" applyFill="1" applyBorder="1" applyAlignment="1" applyProtection="1">
      <alignment horizontal="center" vertical="center"/>
      <protection locked="0"/>
    </xf>
    <xf numFmtId="49" fontId="4" fillId="6" borderId="0" xfId="1" applyNumberFormat="1" applyFont="1" applyFill="1" applyBorder="1" applyAlignment="1">
      <alignment horizontal="center" vertical="center"/>
    </xf>
    <xf numFmtId="4" fontId="4" fillId="6" borderId="18" xfId="7" applyNumberFormat="1" applyFont="1" applyFill="1" applyBorder="1" applyAlignment="1" applyProtection="1">
      <alignment horizontal="center" vertical="center"/>
      <protection locked="0"/>
    </xf>
    <xf numFmtId="0" fontId="4" fillId="6" borderId="18" xfId="7" applyFont="1" applyFill="1" applyBorder="1" applyAlignment="1" applyProtection="1">
      <alignment horizontal="center" vertical="center"/>
      <protection locked="0"/>
    </xf>
    <xf numFmtId="49" fontId="4" fillId="6" borderId="18" xfId="7" applyNumberFormat="1" applyFont="1" applyFill="1" applyBorder="1" applyAlignment="1" applyProtection="1">
      <alignment horizontal="center" vertical="center"/>
      <protection locked="0"/>
    </xf>
    <xf numFmtId="0" fontId="4" fillId="6" borderId="18" xfId="1" applyFont="1" applyFill="1" applyBorder="1" applyAlignment="1">
      <alignment horizontal="center" vertical="center"/>
    </xf>
    <xf numFmtId="4" fontId="4" fillId="6" borderId="7" xfId="7" applyNumberFormat="1" applyFont="1" applyFill="1" applyBorder="1" applyAlignment="1" applyProtection="1">
      <alignment horizontal="center" vertical="center"/>
      <protection locked="0"/>
    </xf>
    <xf numFmtId="0" fontId="4" fillId="6" borderId="7" xfId="7" applyFont="1" applyFill="1" applyBorder="1" applyAlignment="1" applyProtection="1">
      <alignment horizontal="center" vertical="center"/>
      <protection locked="0"/>
    </xf>
    <xf numFmtId="49" fontId="4" fillId="6" borderId="7" xfId="7" applyNumberFormat="1" applyFont="1" applyFill="1" applyBorder="1" applyAlignment="1" applyProtection="1">
      <alignment horizontal="center" vertical="center"/>
      <protection locked="0"/>
    </xf>
    <xf numFmtId="0" fontId="4" fillId="6" borderId="7" xfId="1" applyFont="1" applyFill="1" applyBorder="1" applyAlignment="1">
      <alignment horizontal="center" vertical="center"/>
    </xf>
    <xf numFmtId="4" fontId="4" fillId="6" borderId="10" xfId="7" applyNumberFormat="1" applyFont="1" applyFill="1" applyBorder="1" applyAlignment="1" applyProtection="1">
      <alignment horizontal="center" vertical="center"/>
      <protection locked="0"/>
    </xf>
    <xf numFmtId="0" fontId="4" fillId="6" borderId="10" xfId="7" applyFont="1" applyFill="1" applyBorder="1" applyAlignment="1" applyProtection="1">
      <alignment horizontal="center" vertical="center"/>
      <protection locked="0"/>
    </xf>
    <xf numFmtId="49" fontId="4" fillId="6" borderId="10" xfId="7" applyNumberFormat="1" applyFont="1" applyFill="1" applyBorder="1" applyAlignment="1" applyProtection="1">
      <alignment horizontal="center" vertical="center"/>
      <protection locked="0"/>
    </xf>
    <xf numFmtId="0" fontId="4" fillId="6" borderId="10" xfId="1" applyFont="1" applyFill="1" applyBorder="1" applyAlignment="1">
      <alignment horizontal="center" vertical="center"/>
    </xf>
    <xf numFmtId="4" fontId="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7" applyFont="1" applyFill="1" applyBorder="1" applyAlignment="1" applyProtection="1">
      <alignment horizontal="center" vertical="center" wrapText="1"/>
      <protection locked="0"/>
    </xf>
    <xf numFmtId="49" fontId="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horizontal="center" vertical="center" wrapText="1"/>
    </xf>
    <xf numFmtId="4" fontId="4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7" applyFont="1" applyFill="1" applyBorder="1" applyAlignment="1" applyProtection="1">
      <alignment horizontal="center" vertical="center" wrapText="1"/>
      <protection locked="0"/>
    </xf>
    <xf numFmtId="49" fontId="4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1" applyFont="1" applyFill="1" applyBorder="1" applyAlignment="1">
      <alignment horizontal="center" vertical="center" wrapText="1"/>
    </xf>
    <xf numFmtId="4" fontId="4" fillId="6" borderId="10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7" applyFont="1" applyFill="1" applyBorder="1" applyAlignment="1" applyProtection="1">
      <alignment horizontal="center" vertical="center" wrapText="1"/>
      <protection locked="0"/>
    </xf>
    <xf numFmtId="49" fontId="4" fillId="6" borderId="10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1" applyFont="1" applyFill="1" applyBorder="1" applyAlignment="1">
      <alignment horizontal="center" vertical="center" wrapText="1"/>
    </xf>
    <xf numFmtId="49" fontId="4" fillId="6" borderId="18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49" fontId="4" fillId="6" borderId="7" xfId="1" applyNumberFormat="1" applyFont="1" applyFill="1" applyBorder="1" applyAlignment="1">
      <alignment horizontal="center" vertical="center"/>
    </xf>
    <xf numFmtId="49" fontId="4" fillId="6" borderId="10" xfId="1" applyNumberFormat="1" applyFont="1" applyFill="1" applyBorder="1" applyAlignment="1">
      <alignment horizontal="center" vertical="center"/>
    </xf>
    <xf numFmtId="49" fontId="4" fillId="4" borderId="5" xfId="7" applyNumberFormat="1" applyFont="1" applyFill="1" applyBorder="1" applyAlignment="1" applyProtection="1">
      <alignment vertical="center" wrapText="1"/>
      <protection locked="0"/>
    </xf>
    <xf numFmtId="49" fontId="4" fillId="4" borderId="1" xfId="7" applyNumberFormat="1" applyFont="1" applyFill="1" applyBorder="1" applyAlignment="1" applyProtection="1">
      <alignment vertical="center"/>
      <protection locked="0"/>
    </xf>
    <xf numFmtId="49" fontId="4" fillId="0" borderId="30" xfId="7" applyNumberFormat="1" applyFont="1" applyFill="1" applyBorder="1" applyAlignment="1" applyProtection="1">
      <alignment horizontal="center" vertical="center"/>
      <protection locked="0"/>
    </xf>
    <xf numFmtId="49" fontId="4" fillId="0" borderId="30" xfId="1" applyNumberFormat="1" applyFont="1" applyFill="1" applyBorder="1" applyAlignment="1">
      <alignment horizontal="center" vertical="center"/>
    </xf>
    <xf numFmtId="171" fontId="34" fillId="4" borderId="1" xfId="0" applyNumberFormat="1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4" borderId="0" xfId="7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4" fillId="0" borderId="5" xfId="7" applyNumberFormat="1" applyFont="1" applyBorder="1" applyAlignment="1" applyProtection="1">
      <alignment horizontal="center" vertical="center"/>
      <protection locked="0"/>
    </xf>
    <xf numFmtId="49" fontId="4" fillId="0" borderId="18" xfId="7" applyNumberFormat="1" applyFont="1" applyBorder="1" applyAlignment="1" applyProtection="1">
      <alignment horizontal="center" vertical="center"/>
      <protection locked="0"/>
    </xf>
    <xf numFmtId="49" fontId="4" fillId="0" borderId="10" xfId="7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7" applyNumberFormat="1" applyFont="1" applyBorder="1" applyAlignment="1" applyProtection="1">
      <alignment vertical="center"/>
      <protection locked="0"/>
    </xf>
    <xf numFmtId="49" fontId="4" fillId="0" borderId="1" xfId="7" applyNumberFormat="1" applyFont="1" applyBorder="1" applyAlignment="1" applyProtection="1">
      <alignment horizontal="center" vertical="center"/>
      <protection locked="0"/>
    </xf>
    <xf numFmtId="4" fontId="4" fillId="0" borderId="1" xfId="7" applyNumberFormat="1" applyFont="1" applyBorder="1" applyAlignment="1" applyProtection="1">
      <alignment horizontal="center" vertical="center"/>
      <protection locked="0"/>
    </xf>
    <xf numFmtId="0" fontId="4" fillId="0" borderId="1" xfId="7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171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171" fontId="4" fillId="4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/>
    <xf numFmtId="0" fontId="37" fillId="15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/>
    <xf numFmtId="0" fontId="4" fillId="3" borderId="26" xfId="0" applyFont="1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4" fillId="0" borderId="2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4" fillId="6" borderId="21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8" fillId="4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38" fillId="0" borderId="0" xfId="0" applyFont="1"/>
    <xf numFmtId="0" fontId="4" fillId="0" borderId="0" xfId="0" applyFont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0" fillId="0" borderId="14" xfId="8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5" fillId="10" borderId="1" xfId="7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7" borderId="1" xfId="7" applyFont="1" applyFill="1" applyBorder="1" applyAlignment="1">
      <alignment horizontal="center" vertical="center" wrapText="1"/>
    </xf>
    <xf numFmtId="0" fontId="5" fillId="4" borderId="0" xfId="7" applyFont="1" applyFill="1" applyBorder="1" applyAlignment="1">
      <alignment horizontal="center" vertical="center" wrapText="1"/>
    </xf>
    <xf numFmtId="0" fontId="5" fillId="5" borderId="7" xfId="7" applyFont="1" applyFill="1" applyBorder="1" applyAlignment="1">
      <alignment horizontal="center" vertical="center" wrapText="1"/>
    </xf>
    <xf numFmtId="0" fontId="5" fillId="5" borderId="12" xfId="7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horizontal="center" vertical="center" wrapText="1"/>
    </xf>
    <xf numFmtId="0" fontId="5" fillId="5" borderId="8" xfId="7" applyFont="1" applyFill="1" applyBorder="1" applyAlignment="1">
      <alignment horizontal="center" vertical="center" wrapText="1"/>
    </xf>
    <xf numFmtId="14" fontId="32" fillId="4" borderId="2" xfId="3" applyNumberFormat="1" applyFont="1" applyFill="1" applyBorder="1" applyAlignment="1">
      <alignment horizontal="center" vertical="center"/>
    </xf>
    <xf numFmtId="14" fontId="32" fillId="4" borderId="9" xfId="3" applyNumberFormat="1" applyFont="1" applyFill="1" applyBorder="1" applyAlignment="1">
      <alignment horizontal="center" vertical="center"/>
    </xf>
    <xf numFmtId="14" fontId="32" fillId="4" borderId="4" xfId="3" applyNumberFormat="1" applyFont="1" applyFill="1" applyBorder="1" applyAlignment="1">
      <alignment horizontal="center" vertical="center"/>
    </xf>
    <xf numFmtId="14" fontId="32" fillId="4" borderId="2" xfId="3" applyNumberFormat="1" applyFont="1" applyFill="1" applyBorder="1" applyAlignment="1">
      <alignment horizontal="center" vertical="center" wrapText="1"/>
    </xf>
    <xf numFmtId="14" fontId="32" fillId="4" borderId="9" xfId="3" applyNumberFormat="1" applyFont="1" applyFill="1" applyBorder="1" applyAlignment="1">
      <alignment horizontal="center" vertical="center" wrapText="1"/>
    </xf>
    <xf numFmtId="14" fontId="32" fillId="4" borderId="4" xfId="3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32" fillId="4" borderId="7" xfId="3" applyNumberFormat="1" applyFont="1" applyFill="1" applyBorder="1" applyAlignment="1">
      <alignment horizontal="center" vertical="center"/>
    </xf>
    <xf numFmtId="14" fontId="32" fillId="4" borderId="5" xfId="3" applyNumberFormat="1" applyFont="1" applyFill="1" applyBorder="1" applyAlignment="1">
      <alignment horizontal="center" vertical="center"/>
    </xf>
    <xf numFmtId="14" fontId="32" fillId="4" borderId="31" xfId="3" applyNumberFormat="1" applyFont="1" applyFill="1" applyBorder="1" applyAlignment="1">
      <alignment horizontal="center" vertical="center"/>
    </xf>
    <xf numFmtId="14" fontId="32" fillId="4" borderId="33" xfId="3" applyNumberFormat="1" applyFont="1" applyFill="1" applyBorder="1" applyAlignment="1">
      <alignment horizontal="center" vertical="center"/>
    </xf>
    <xf numFmtId="14" fontId="32" fillId="4" borderId="17" xfId="3" applyNumberFormat="1" applyFont="1" applyFill="1" applyBorder="1" applyAlignment="1">
      <alignment horizontal="center" vertical="center"/>
    </xf>
    <xf numFmtId="14" fontId="32" fillId="4" borderId="32" xfId="3" applyNumberFormat="1" applyFont="1" applyFill="1" applyBorder="1" applyAlignment="1">
      <alignment horizontal="center" vertical="center"/>
    </xf>
    <xf numFmtId="14" fontId="32" fillId="4" borderId="34" xfId="3" applyNumberFormat="1" applyFont="1" applyFill="1" applyBorder="1" applyAlignment="1">
      <alignment horizontal="center" vertical="center"/>
    </xf>
    <xf numFmtId="14" fontId="32" fillId="4" borderId="6" xfId="3" applyNumberFormat="1" applyFont="1" applyFill="1" applyBorder="1" applyAlignment="1">
      <alignment horizontal="center" vertical="center"/>
    </xf>
    <xf numFmtId="14" fontId="32" fillId="4" borderId="7" xfId="0" applyNumberFormat="1" applyFont="1" applyFill="1" applyBorder="1" applyAlignment="1" applyProtection="1">
      <alignment horizontal="center" vertical="center"/>
      <protection locked="0"/>
    </xf>
    <xf numFmtId="14" fontId="32" fillId="4" borderId="5" xfId="0" applyNumberFormat="1" applyFont="1" applyFill="1" applyBorder="1" applyAlignment="1" applyProtection="1">
      <alignment horizontal="center" vertical="center"/>
      <protection locked="0"/>
    </xf>
    <xf numFmtId="49" fontId="3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3" applyFont="1" applyFill="1" applyBorder="1" applyAlignment="1">
      <alignment horizontal="center" vertical="center"/>
    </xf>
    <xf numFmtId="3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33" fillId="4" borderId="7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64" fontId="32" fillId="4" borderId="7" xfId="0" applyNumberFormat="1" applyFont="1" applyFill="1" applyBorder="1" applyAlignment="1" applyProtection="1">
      <alignment horizontal="center" vertical="center"/>
      <protection locked="0"/>
    </xf>
    <xf numFmtId="164" fontId="32" fillId="4" borderId="5" xfId="0" applyNumberFormat="1" applyFont="1" applyFill="1" applyBorder="1" applyAlignment="1" applyProtection="1">
      <alignment horizontal="center" vertical="center"/>
      <protection locked="0"/>
    </xf>
    <xf numFmtId="14" fontId="33" fillId="4" borderId="7" xfId="0" applyNumberFormat="1" applyFont="1" applyFill="1" applyBorder="1" applyAlignment="1">
      <alignment horizontal="center" vertical="center" wrapText="1"/>
    </xf>
    <xf numFmtId="14" fontId="33" fillId="4" borderId="5" xfId="0" applyNumberFormat="1" applyFont="1" applyFill="1" applyBorder="1" applyAlignment="1">
      <alignment horizontal="center" vertical="center" wrapText="1"/>
    </xf>
    <xf numFmtId="49" fontId="32" fillId="4" borderId="7" xfId="0" applyNumberFormat="1" applyFont="1" applyFill="1" applyBorder="1" applyAlignment="1" applyProtection="1">
      <alignment horizontal="center" vertical="center"/>
      <protection locked="0"/>
    </xf>
    <xf numFmtId="49" fontId="32" fillId="4" borderId="5" xfId="0" applyNumberFormat="1" applyFont="1" applyFill="1" applyBorder="1" applyAlignment="1" applyProtection="1">
      <alignment horizontal="center" vertical="center"/>
      <protection locked="0"/>
    </xf>
    <xf numFmtId="172" fontId="33" fillId="4" borderId="1" xfId="0" applyNumberFormat="1" applyFont="1" applyFill="1" applyBorder="1" applyAlignment="1">
      <alignment horizontal="center" vertical="center" wrapText="1"/>
    </xf>
    <xf numFmtId="3" fontId="32" fillId="4" borderId="7" xfId="0" applyNumberFormat="1" applyFont="1" applyFill="1" applyBorder="1" applyAlignment="1" applyProtection="1">
      <alignment horizontal="center" vertical="center"/>
      <protection locked="0"/>
    </xf>
    <xf numFmtId="3" fontId="32" fillId="4" borderId="5" xfId="0" applyNumberFormat="1" applyFont="1" applyFill="1" applyBorder="1" applyAlignment="1" applyProtection="1">
      <alignment horizontal="center" vertical="center"/>
      <protection locked="0"/>
    </xf>
  </cellXfs>
  <cellStyles count="81">
    <cellStyle name="Excel Built-in Currency" xfId="15" xr:uid="{6917C0ED-63AB-4FC9-B2DC-22C5F65338F2}"/>
    <cellStyle name="Excel Built-in Hyperlink" xfId="16" xr:uid="{292E5140-8CCF-400C-B20B-C80729A4F89C}"/>
    <cellStyle name="Excel Built-in Normal" xfId="17" xr:uid="{A5BA3D25-A338-4400-B41A-AD0029C02D1F}"/>
    <cellStyle name="Excel Built-in Normal 1" xfId="18" xr:uid="{546CDE3F-9724-446E-8428-4EF3D60BCC86}"/>
    <cellStyle name="Heading" xfId="19" xr:uid="{267FB36D-3C84-49B3-B215-1AFC61EAD1A9}"/>
    <cellStyle name="Heading1" xfId="20" xr:uid="{EF9EB477-74FA-4C0E-82BB-FBE590B8181B}"/>
    <cellStyle name="Hiperłącze" xfId="8" builtinId="8"/>
    <cellStyle name="Hiperłącze 2" xfId="9" xr:uid="{153A7D16-1F0B-4C19-886B-109F3B342690}"/>
    <cellStyle name="Hiperłącze 2 2" xfId="21" xr:uid="{C5982C22-4990-46D8-A7DC-31A4C9784FC8}"/>
    <cellStyle name="Hiperłącze 3" xfId="22" xr:uid="{28938AA2-B890-4163-84EF-047E2B1F5143}"/>
    <cellStyle name="Normalny" xfId="0" builtinId="0"/>
    <cellStyle name="Normalny 10" xfId="23" xr:uid="{F7B2647D-18E5-4AD1-A691-DF817E743013}"/>
    <cellStyle name="Normalny 11" xfId="7" xr:uid="{EBCE015C-BCFA-4549-B664-E306656D3511}"/>
    <cellStyle name="Normalny 11 2" xfId="24" xr:uid="{74A12569-448A-474E-B937-F66654ABF8E2}"/>
    <cellStyle name="Normalny 12" xfId="25" xr:uid="{05EE5D31-542F-4EEB-8E7F-64A400033AA7}"/>
    <cellStyle name="Normalny 13" xfId="26" xr:uid="{E9C1B400-E1E5-49EB-B5FE-9696B9078E67}"/>
    <cellStyle name="Normalny 14" xfId="27" xr:uid="{E5E9C88C-84EB-4553-B42D-AF591EC7F81B}"/>
    <cellStyle name="Normalny 16" xfId="28" xr:uid="{6992CAE7-73BB-4A96-97C7-2C68FF921A60}"/>
    <cellStyle name="Normalny 17" xfId="29" xr:uid="{2109D0B9-8DDC-4526-8429-F856AABDC558}"/>
    <cellStyle name="Normalny 18" xfId="30" xr:uid="{0947BCFD-508D-4DE1-9ABD-DB12DEA950E3}"/>
    <cellStyle name="Normalny 19" xfId="31" xr:uid="{6047CA7C-0BF0-4D19-AE2F-C780D7C04106}"/>
    <cellStyle name="Normalny 2" xfId="1" xr:uid="{00000000-0005-0000-0000-000001000000}"/>
    <cellStyle name="Normalny 2 2" xfId="33" xr:uid="{8315E9F9-6D0F-41B4-B9EB-0E22FDA18AC9}"/>
    <cellStyle name="Normalny 2 3" xfId="34" xr:uid="{F61A51D7-5C9D-43A4-8BFD-44FA6A11183A}"/>
    <cellStyle name="Normalny 2 4" xfId="35" xr:uid="{3DDCDB24-5B64-4EA6-85E8-11034C19B886}"/>
    <cellStyle name="Normalny 2 4 2" xfId="36" xr:uid="{E5204297-87A7-4D53-AEB0-5294A8BDCA94}"/>
    <cellStyle name="Normalny 2 5" xfId="32" xr:uid="{61B7DFCD-BC7F-4623-89FC-C9233CE794AF}"/>
    <cellStyle name="Normalny 20" xfId="37" xr:uid="{09113676-50C3-4609-909A-16C9C8821DC0}"/>
    <cellStyle name="Normalny 21" xfId="38" xr:uid="{C9B1FFA1-BC35-43EC-9D7F-656668F077F3}"/>
    <cellStyle name="Normalny 22" xfId="39" xr:uid="{25EF78EC-9DD2-4E5E-AC6B-8CC4AAD53E6C}"/>
    <cellStyle name="Normalny 23" xfId="40" xr:uid="{1FBCBC8E-5C91-4375-A362-47CDE5A21FBD}"/>
    <cellStyle name="Normalny 3" xfId="3" xr:uid="{00000000-0005-0000-0000-000002000000}"/>
    <cellStyle name="Normalny 3 2" xfId="5" xr:uid="{00000000-0005-0000-0000-000003000000}"/>
    <cellStyle name="Normalny 3 2 2" xfId="43" xr:uid="{AF4CAB0E-24DA-4933-B8CF-7A0521448684}"/>
    <cellStyle name="Normalny 3 2 3" xfId="42" xr:uid="{E506A436-DAA2-4739-A070-FCE49FBCD68B}"/>
    <cellStyle name="Normalny 3 3" xfId="44" xr:uid="{E0313C4F-A6E8-4459-A0CD-6B3ECAC03D61}"/>
    <cellStyle name="Normalny 3 4" xfId="45" xr:uid="{3A497075-8053-4A17-8D97-8591C1CFA2B9}"/>
    <cellStyle name="Normalny 3 5" xfId="41" xr:uid="{DEEE4BF1-C1DE-41CB-B03E-BD0961B51637}"/>
    <cellStyle name="Normalny 4" xfId="13" xr:uid="{2EAAAE23-E408-4032-BDFE-EA3510BBEB41}"/>
    <cellStyle name="Normalny 4 2" xfId="47" xr:uid="{B4FB0C4B-15DC-4D78-8640-9753EBD401F6}"/>
    <cellStyle name="Normalny 4 3" xfId="48" xr:uid="{533D4826-D707-4DC1-ABAC-0BAAAFFF4EEC}"/>
    <cellStyle name="Normalny 4 4" xfId="46" xr:uid="{BE993014-45D3-40B9-AFC4-C13FBE4EE888}"/>
    <cellStyle name="Normalny 5" xfId="49" xr:uid="{BD464EDE-528F-4D3A-9053-936BC29D1A82}"/>
    <cellStyle name="Normalny 6" xfId="50" xr:uid="{D5423943-7D70-4977-836D-D598E5E46DE8}"/>
    <cellStyle name="Normalny 6 2" xfId="51" xr:uid="{90639A5C-E492-4FD3-BCC3-6B190C181A6E}"/>
    <cellStyle name="Normalny 7" xfId="52" xr:uid="{D7CC699A-6665-4138-B90E-5878919895BD}"/>
    <cellStyle name="Normalny 8" xfId="53" xr:uid="{BCF40AA5-7C0C-49FF-A6BE-38963E46F07E}"/>
    <cellStyle name="Normalny 9" xfId="14" xr:uid="{446E76F6-CB6E-4F17-A029-BECC0ED0C82F}"/>
    <cellStyle name="Procentowy 2" xfId="54" xr:uid="{7C25217A-4ECA-45E6-ADF6-3462C14D5859}"/>
    <cellStyle name="Procentowy 2 2" xfId="55" xr:uid="{B7DDA068-D9B6-429A-AC93-91587DFE5B29}"/>
    <cellStyle name="Result" xfId="56" xr:uid="{BC5A6E70-DD6B-4030-AF72-03D92CA05466}"/>
    <cellStyle name="Result2" xfId="57" xr:uid="{1B310584-297B-46B5-8C07-059AD67097A2}"/>
    <cellStyle name="Walutowy" xfId="80" builtinId="4"/>
    <cellStyle name="Walutowy 2" xfId="2" xr:uid="{00000000-0005-0000-0000-000005000000}"/>
    <cellStyle name="Walutowy 2 2" xfId="10" xr:uid="{3517B766-ECAE-44AE-A715-6AE7FC9D9E9D}"/>
    <cellStyle name="Walutowy 2 2 2" xfId="60" xr:uid="{E21F6710-37FA-467D-BF94-336628035238}"/>
    <cellStyle name="Walutowy 2 2 3" xfId="59" xr:uid="{24874DAA-671E-4DFC-939A-C8E6D4A504E6}"/>
    <cellStyle name="Walutowy 2 2 4" xfId="77" xr:uid="{377C80E3-08C1-461C-84C4-FBD2D56A319A}"/>
    <cellStyle name="Walutowy 2 3" xfId="61" xr:uid="{2077EBAC-7D20-429E-B15B-1EEF6A53FF02}"/>
    <cellStyle name="Walutowy 2 4" xfId="62" xr:uid="{EC4DB8F4-5CA2-4ACF-BFE5-49049E1175DD}"/>
    <cellStyle name="Walutowy 2 5" xfId="58" xr:uid="{79CF01E6-5F36-460F-AB71-4C382C3C9143}"/>
    <cellStyle name="Walutowy 2 6" xfId="74" xr:uid="{9B43C90E-9987-456A-9AB8-0079D3450438}"/>
    <cellStyle name="Walutowy 3" xfId="4" xr:uid="{00000000-0005-0000-0000-000006000000}"/>
    <cellStyle name="Walutowy 3 2" xfId="6" xr:uid="{00000000-0005-0000-0000-000007000000}"/>
    <cellStyle name="Walutowy 3 2 2" xfId="12" xr:uid="{BF45AF69-6785-49FD-972B-0ACAF2DB9B40}"/>
    <cellStyle name="Walutowy 3 2 2 2" xfId="65" xr:uid="{B0517B40-FFE0-4604-A5B9-09EE2498E449}"/>
    <cellStyle name="Walutowy 3 2 2 3" xfId="79" xr:uid="{B4E73E87-BDE8-4812-A62A-2409DC259E17}"/>
    <cellStyle name="Walutowy 3 2 3" xfId="66" xr:uid="{7D246F9F-FCEF-413C-949C-C9E6924A5FB7}"/>
    <cellStyle name="Walutowy 3 2 4" xfId="64" xr:uid="{FEB1F3EF-5D4D-478D-B604-DDF717D86364}"/>
    <cellStyle name="Walutowy 3 2 5" xfId="76" xr:uid="{4DF0A5C3-26CE-41AC-9E77-562766CE505D}"/>
    <cellStyle name="Walutowy 3 3" xfId="11" xr:uid="{D8530F7B-E35E-4E72-9A94-03AD2FCBBA2F}"/>
    <cellStyle name="Walutowy 3 3 2" xfId="67" xr:uid="{562DFDCB-B2FA-47DD-85F3-76D81EEE9A9F}"/>
    <cellStyle name="Walutowy 3 3 3" xfId="78" xr:uid="{A4A8EB50-0152-44FD-BEED-84AE4571429F}"/>
    <cellStyle name="Walutowy 3 4" xfId="68" xr:uid="{E6330429-D205-4424-834A-E955B612C37B}"/>
    <cellStyle name="Walutowy 3 5" xfId="63" xr:uid="{CD851406-8D24-4304-8783-996896AD72D7}"/>
    <cellStyle name="Walutowy 3 6" xfId="75" xr:uid="{6F5F9E00-7857-44A0-8BE4-EF03B88F82C2}"/>
    <cellStyle name="Walutowy 4" xfId="69" xr:uid="{07E3BE9C-E546-4C71-A7C9-D00A82861CF6}"/>
    <cellStyle name="Walutowy 4 2" xfId="70" xr:uid="{196BBCBC-115A-4768-AB52-B4E7242AE4C3}"/>
    <cellStyle name="Walutowy 5" xfId="71" xr:uid="{20D4B725-3280-414E-9C1B-42804094A57E}"/>
    <cellStyle name="Walutowy 5 2" xfId="72" xr:uid="{BA3CA5A5-C0A9-4853-B157-AC562A901279}"/>
    <cellStyle name="Walutowy 6" xfId="73" xr:uid="{E098416D-CB7C-4A69-90B1-3EF0F759DCED}"/>
  </cellStyles>
  <dxfs count="0"/>
  <tableStyles count="0" defaultTableStyle="TableStyleMedium2" defaultPivotStyle="PivotStyleLight16"/>
  <colors>
    <mruColors>
      <color rgb="FF89C5FB"/>
      <color rgb="FFCCFFFF"/>
      <color rgb="FFFFCC00"/>
      <color rgb="FFE9EFF7"/>
      <color rgb="FF077CE7"/>
      <color rgb="FF11C1FF"/>
      <color rgb="FFAE5858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szkoladobrzyniewo@wp.pl" TargetMode="External"/><Relationship Id="rId2" Type="http://schemas.openxmlformats.org/officeDocument/2006/relationships/hyperlink" Target="mailto:sekretariat@zspna.edu.pl" TargetMode="External"/><Relationship Id="rId1" Type="http://schemas.openxmlformats.org/officeDocument/2006/relationships/hyperlink" Target="mailto:szkola.fasty@op.p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ancelaria@dobrzyniewo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P12"/>
  <sheetViews>
    <sheetView zoomScaleNormal="100" workbookViewId="0">
      <pane ySplit="2" topLeftCell="A6" activePane="bottomLeft" state="frozen"/>
      <selection pane="bottomLeft" activeCell="C17" sqref="C17"/>
    </sheetView>
  </sheetViews>
  <sheetFormatPr defaultColWidth="9.109375" defaultRowHeight="13.8"/>
  <cols>
    <col min="1" max="1" width="8.109375" style="13" customWidth="1"/>
    <col min="2" max="2" width="52.109375" style="1" customWidth="1"/>
    <col min="3" max="3" width="32.33203125" style="16" customWidth="1"/>
    <col min="4" max="4" width="24.109375" style="16" customWidth="1"/>
    <col min="5" max="5" width="10.44140625" style="13" customWidth="1"/>
    <col min="6" max="6" width="10.88671875" style="13" bestFit="1" customWidth="1"/>
    <col min="7" max="7" width="11.33203125" style="13" customWidth="1"/>
    <col min="8" max="8" width="18.33203125" style="14" customWidth="1"/>
    <col min="9" max="9" width="22.109375" style="14" customWidth="1"/>
    <col min="10" max="10" width="31.88671875" style="16" customWidth="1"/>
    <col min="11" max="11" width="12.33203125" style="13" customWidth="1"/>
    <col min="12" max="12" width="15.5546875" style="13" customWidth="1"/>
    <col min="13" max="13" width="47.6640625" style="62" customWidth="1"/>
    <col min="14" max="14" width="114.109375" style="1" customWidth="1"/>
    <col min="15" max="16384" width="9.109375" style="13"/>
  </cols>
  <sheetData>
    <row r="1" spans="1:16" ht="21" customHeight="1">
      <c r="A1" s="63"/>
      <c r="B1" s="64"/>
      <c r="C1" s="369" t="s">
        <v>23</v>
      </c>
      <c r="D1" s="369"/>
      <c r="E1" s="63"/>
      <c r="F1" s="63"/>
      <c r="G1" s="63"/>
      <c r="H1" s="65"/>
      <c r="I1" s="65"/>
      <c r="J1" s="66"/>
      <c r="K1" s="369" t="s">
        <v>24</v>
      </c>
      <c r="L1" s="369"/>
      <c r="M1" s="67"/>
      <c r="N1" s="64"/>
    </row>
    <row r="2" spans="1:16" ht="28.2" thickBot="1">
      <c r="A2" s="68" t="s">
        <v>0</v>
      </c>
      <c r="B2" s="68" t="s">
        <v>25</v>
      </c>
      <c r="C2" s="68" t="s">
        <v>26</v>
      </c>
      <c r="D2" s="68" t="s">
        <v>27</v>
      </c>
      <c r="E2" s="68" t="s">
        <v>28</v>
      </c>
      <c r="F2" s="68" t="s">
        <v>29</v>
      </c>
      <c r="G2" s="69" t="s">
        <v>30</v>
      </c>
      <c r="H2" s="69" t="s">
        <v>31</v>
      </c>
      <c r="I2" s="69" t="s">
        <v>32</v>
      </c>
      <c r="J2" s="68" t="s">
        <v>33</v>
      </c>
      <c r="K2" s="68" t="s">
        <v>34</v>
      </c>
      <c r="L2" s="68" t="s">
        <v>35</v>
      </c>
      <c r="M2" s="69" t="s">
        <v>74</v>
      </c>
      <c r="N2" s="68" t="s">
        <v>36</v>
      </c>
    </row>
    <row r="3" spans="1:16" s="74" customFormat="1" ht="14.4" thickTop="1">
      <c r="A3" s="86">
        <v>1</v>
      </c>
      <c r="B3" s="87" t="s">
        <v>187</v>
      </c>
      <c r="C3" s="372" t="s">
        <v>305</v>
      </c>
      <c r="D3" s="372" t="s">
        <v>106</v>
      </c>
      <c r="E3" s="88" t="s">
        <v>309</v>
      </c>
      <c r="F3" s="88"/>
      <c r="G3" s="88" t="s">
        <v>292</v>
      </c>
      <c r="H3" s="88" t="s">
        <v>293</v>
      </c>
      <c r="I3" s="374" t="s">
        <v>306</v>
      </c>
      <c r="J3" s="376" t="s">
        <v>307</v>
      </c>
      <c r="K3" s="370">
        <v>47</v>
      </c>
      <c r="L3" s="370">
        <v>0</v>
      </c>
      <c r="M3" s="365" t="s">
        <v>308</v>
      </c>
      <c r="N3" s="367"/>
      <c r="O3" s="74" t="s">
        <v>75</v>
      </c>
      <c r="P3" s="89"/>
    </row>
    <row r="4" spans="1:16" s="74" customFormat="1">
      <c r="A4" s="59">
        <v>2</v>
      </c>
      <c r="B4" s="70" t="s">
        <v>310</v>
      </c>
      <c r="C4" s="373"/>
      <c r="D4" s="373"/>
      <c r="E4" s="60" t="s">
        <v>309</v>
      </c>
      <c r="F4" s="60"/>
      <c r="G4" s="60" t="s">
        <v>311</v>
      </c>
      <c r="H4" s="60" t="s">
        <v>312</v>
      </c>
      <c r="I4" s="375"/>
      <c r="J4" s="377"/>
      <c r="K4" s="371"/>
      <c r="L4" s="371"/>
      <c r="M4" s="366"/>
      <c r="N4" s="368"/>
      <c r="O4" s="74" t="s">
        <v>75</v>
      </c>
      <c r="P4" s="89"/>
    </row>
    <row r="5" spans="1:16" s="74" customFormat="1" ht="27.6">
      <c r="A5" s="59">
        <v>3</v>
      </c>
      <c r="B5" s="70" t="s">
        <v>287</v>
      </c>
      <c r="C5" s="60" t="s">
        <v>288</v>
      </c>
      <c r="D5" s="60" t="s">
        <v>106</v>
      </c>
      <c r="E5" s="60" t="s">
        <v>289</v>
      </c>
      <c r="F5" s="60"/>
      <c r="G5" s="60" t="s">
        <v>290</v>
      </c>
      <c r="H5" s="60" t="s">
        <v>291</v>
      </c>
      <c r="I5" s="82">
        <v>857197153</v>
      </c>
      <c r="J5" s="148" t="s">
        <v>294</v>
      </c>
      <c r="K5" s="59">
        <v>70</v>
      </c>
      <c r="L5" s="59">
        <v>56</v>
      </c>
      <c r="M5" s="83"/>
      <c r="N5" s="84" t="s">
        <v>295</v>
      </c>
      <c r="P5" s="89"/>
    </row>
    <row r="6" spans="1:16" s="74" customFormat="1" ht="14.4">
      <c r="A6" s="59">
        <v>4</v>
      </c>
      <c r="B6" s="70" t="s">
        <v>160</v>
      </c>
      <c r="C6" s="60" t="s">
        <v>161</v>
      </c>
      <c r="D6" s="60" t="s">
        <v>106</v>
      </c>
      <c r="E6" s="60" t="s">
        <v>162</v>
      </c>
      <c r="F6" s="60"/>
      <c r="G6" s="60" t="s">
        <v>163</v>
      </c>
      <c r="H6" s="60" t="s">
        <v>164</v>
      </c>
      <c r="I6" s="82" t="s">
        <v>165</v>
      </c>
      <c r="J6" s="148" t="s">
        <v>168</v>
      </c>
      <c r="K6" s="59">
        <v>46</v>
      </c>
      <c r="L6" s="59">
        <v>40</v>
      </c>
      <c r="M6" s="83"/>
      <c r="N6" s="84" t="s">
        <v>169</v>
      </c>
      <c r="P6" s="89"/>
    </row>
    <row r="7" spans="1:16" s="74" customFormat="1" ht="14.4">
      <c r="A7" s="59">
        <v>5</v>
      </c>
      <c r="B7" s="70" t="s">
        <v>149</v>
      </c>
      <c r="C7" s="60" t="s">
        <v>150</v>
      </c>
      <c r="D7" s="60" t="s">
        <v>151</v>
      </c>
      <c r="E7" s="60" t="s">
        <v>162</v>
      </c>
      <c r="F7" s="60"/>
      <c r="G7" s="60" t="s">
        <v>152</v>
      </c>
      <c r="H7" s="60" t="s">
        <v>153</v>
      </c>
      <c r="I7" s="113" t="s">
        <v>166</v>
      </c>
      <c r="J7" s="148" t="s">
        <v>167</v>
      </c>
      <c r="K7" s="59">
        <v>42</v>
      </c>
      <c r="L7" s="59">
        <v>35</v>
      </c>
      <c r="M7" s="83"/>
      <c r="N7" s="84"/>
      <c r="P7" s="89"/>
    </row>
    <row r="8" spans="1:16" s="74" customFormat="1">
      <c r="A8" s="59">
        <v>6</v>
      </c>
      <c r="B8" s="70" t="s">
        <v>145</v>
      </c>
      <c r="C8" s="60" t="s">
        <v>146</v>
      </c>
      <c r="D8" s="60" t="s">
        <v>106</v>
      </c>
      <c r="E8" s="60" t="s">
        <v>285</v>
      </c>
      <c r="F8" s="60"/>
      <c r="G8" s="60" t="s">
        <v>284</v>
      </c>
      <c r="H8" s="60" t="s">
        <v>147</v>
      </c>
      <c r="I8" s="113"/>
      <c r="J8" s="59"/>
      <c r="K8" s="59">
        <v>19</v>
      </c>
      <c r="L8" s="59">
        <v>17</v>
      </c>
      <c r="M8" s="83"/>
      <c r="N8" s="84" t="s">
        <v>148</v>
      </c>
      <c r="P8" s="89"/>
    </row>
    <row r="9" spans="1:16" s="74" customFormat="1" ht="27.6">
      <c r="A9" s="59">
        <v>7</v>
      </c>
      <c r="B9" s="70" t="s">
        <v>124</v>
      </c>
      <c r="C9" s="60" t="s">
        <v>125</v>
      </c>
      <c r="D9" s="60" t="s">
        <v>106</v>
      </c>
      <c r="E9" s="60" t="s">
        <v>285</v>
      </c>
      <c r="F9" s="60"/>
      <c r="G9" s="60" t="s">
        <v>286</v>
      </c>
      <c r="H9" s="167">
        <v>9661407306</v>
      </c>
      <c r="I9" s="113"/>
      <c r="J9" s="59"/>
      <c r="K9" s="59">
        <v>31</v>
      </c>
      <c r="L9" s="59">
        <v>26</v>
      </c>
      <c r="M9" s="83"/>
      <c r="N9" s="84" t="s">
        <v>126</v>
      </c>
      <c r="P9" s="89"/>
    </row>
    <row r="10" spans="1:16" s="74" customFormat="1" ht="27.6">
      <c r="A10" s="59">
        <v>8</v>
      </c>
      <c r="B10" s="70" t="s">
        <v>114</v>
      </c>
      <c r="C10" s="60" t="s">
        <v>115</v>
      </c>
      <c r="D10" s="60" t="s">
        <v>106</v>
      </c>
      <c r="E10" s="60" t="s">
        <v>282</v>
      </c>
      <c r="F10" s="60" t="s">
        <v>283</v>
      </c>
      <c r="G10" s="60" t="s">
        <v>116</v>
      </c>
      <c r="H10" s="60" t="s">
        <v>117</v>
      </c>
      <c r="I10" s="113"/>
      <c r="J10" s="59"/>
      <c r="K10" s="59">
        <v>8</v>
      </c>
      <c r="L10" s="59">
        <v>0</v>
      </c>
      <c r="M10" s="83" t="s">
        <v>118</v>
      </c>
      <c r="N10" s="84" t="s">
        <v>119</v>
      </c>
      <c r="P10" s="89"/>
    </row>
    <row r="11" spans="1:16" s="74" customFormat="1">
      <c r="A11" s="59">
        <v>9</v>
      </c>
      <c r="B11" s="70" t="s">
        <v>104</v>
      </c>
      <c r="C11" s="60" t="s">
        <v>105</v>
      </c>
      <c r="D11" s="60" t="s">
        <v>106</v>
      </c>
      <c r="E11" s="60" t="s">
        <v>109</v>
      </c>
      <c r="F11" s="60"/>
      <c r="G11" s="60" t="s">
        <v>108</v>
      </c>
      <c r="H11" s="60" t="s">
        <v>107</v>
      </c>
      <c r="I11" s="82"/>
      <c r="J11" s="59"/>
      <c r="K11" s="59">
        <v>19</v>
      </c>
      <c r="L11" s="59">
        <v>0</v>
      </c>
      <c r="M11" s="83"/>
      <c r="N11" s="84"/>
      <c r="P11" s="89"/>
    </row>
    <row r="12" spans="1:16" s="15" customFormat="1">
      <c r="B12" s="57"/>
      <c r="G12" s="58"/>
      <c r="H12" s="55"/>
      <c r="I12" s="56"/>
      <c r="M12" s="61"/>
      <c r="N12" s="57"/>
    </row>
  </sheetData>
  <mergeCells count="10">
    <mergeCell ref="M3:M4"/>
    <mergeCell ref="N3:N4"/>
    <mergeCell ref="C1:D1"/>
    <mergeCell ref="K1:L1"/>
    <mergeCell ref="K3:K4"/>
    <mergeCell ref="L3:L4"/>
    <mergeCell ref="C3:C4"/>
    <mergeCell ref="D3:D4"/>
    <mergeCell ref="I3:I4"/>
    <mergeCell ref="J3:J4"/>
  </mergeCells>
  <hyperlinks>
    <hyperlink ref="J7" r:id="rId1" xr:uid="{0DE52965-7C16-400F-9E81-C79CEFE22939}"/>
    <hyperlink ref="J6" r:id="rId2" xr:uid="{28694E9C-F04B-44F9-A786-0121A5B302EA}"/>
    <hyperlink ref="J5" r:id="rId3" xr:uid="{197A01F0-867F-49B2-BCC4-351263C6AFBC}"/>
    <hyperlink ref="J3" r:id="rId4" xr:uid="{872EE829-DB74-44D4-A658-8CD048BEFEAC}"/>
  </hyperlink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5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06"/>
  <sheetViews>
    <sheetView tabSelected="1" zoomScaleNormal="100" workbookViewId="0">
      <pane xSplit="2" ySplit="3" topLeftCell="C89" activePane="bottomRight" state="frozen"/>
      <selection pane="topRight" activeCell="C1" sqref="C1"/>
      <selection pane="bottomLeft" activeCell="A4" sqref="A4"/>
      <selection pane="bottomRight" activeCell="D106" sqref="D106"/>
    </sheetView>
  </sheetViews>
  <sheetFormatPr defaultColWidth="9.109375" defaultRowHeight="13.8"/>
  <cols>
    <col min="1" max="1" width="7.6640625" style="361" customWidth="1"/>
    <col min="2" max="2" width="47.5546875" style="361" customWidth="1"/>
    <col min="3" max="3" width="40.5546875" style="361" customWidth="1"/>
    <col min="4" max="4" width="21.44140625" style="361" customWidth="1"/>
    <col min="5" max="5" width="20.5546875" style="361" customWidth="1"/>
    <col min="6" max="6" width="15.109375" style="361" customWidth="1"/>
    <col min="7" max="7" width="13.44140625" style="361" customWidth="1"/>
    <col min="8" max="8" width="21" style="361" customWidth="1"/>
    <col min="9" max="12" width="26" style="361" customWidth="1"/>
    <col min="13" max="13" width="17.5546875" style="361" customWidth="1"/>
    <col min="14" max="14" width="17.33203125" style="361" customWidth="1"/>
    <col min="15" max="15" width="56.5546875" style="361" customWidth="1"/>
    <col min="16" max="16" width="17.33203125" style="361" customWidth="1"/>
    <col min="17" max="18" width="24.5546875" style="361" customWidth="1"/>
    <col min="19" max="19" width="16.88671875" style="361" customWidth="1"/>
    <col min="20" max="20" width="21.6640625" style="361" customWidth="1"/>
    <col min="21" max="21" width="31.88671875" style="361" customWidth="1"/>
    <col min="22" max="22" width="16" style="361" customWidth="1"/>
    <col min="23" max="23" width="20.109375" style="361" customWidth="1"/>
    <col min="24" max="24" width="21" style="361" customWidth="1"/>
    <col min="25" max="25" width="14.88671875" style="361" customWidth="1"/>
    <col min="26" max="26" width="24.33203125" style="361" customWidth="1"/>
    <col min="27" max="27" width="23.33203125" style="361" customWidth="1"/>
    <col min="28" max="29" width="19.5546875" style="361" customWidth="1"/>
    <col min="30" max="32" width="15.109375" style="361" customWidth="1"/>
    <col min="33" max="34" width="23.44140625" style="361" customWidth="1"/>
    <col min="35" max="35" width="27.88671875" style="361" customWidth="1"/>
    <col min="36" max="16384" width="9.109375" style="361"/>
  </cols>
  <sheetData>
    <row r="1" spans="1:35" s="304" customFormat="1" ht="16.5" customHeight="1">
      <c r="A1" s="73" t="s">
        <v>80</v>
      </c>
      <c r="B1" s="72" t="str">
        <f>'Zakładka nr 1'!B3&amp;" / "&amp;'Zakładka nr 1'!B4</f>
        <v>Gmina Dobrzyniewo Duże / Urząd Gminy Dobrzyniewo Duże</v>
      </c>
      <c r="C1" s="46"/>
      <c r="D1" s="17"/>
      <c r="E1" s="17"/>
      <c r="F1" s="17"/>
      <c r="G1" s="17"/>
      <c r="H1" s="17"/>
      <c r="I1" s="17"/>
      <c r="J1" s="17"/>
      <c r="K1" s="17"/>
    </row>
    <row r="2" spans="1:35" s="19" customFormat="1" ht="15.75" customHeight="1">
      <c r="A2" s="379" t="s">
        <v>0</v>
      </c>
      <c r="B2" s="385" t="s">
        <v>39</v>
      </c>
      <c r="C2" s="379" t="s">
        <v>20</v>
      </c>
      <c r="D2" s="379" t="s">
        <v>77</v>
      </c>
      <c r="E2" s="379" t="s">
        <v>14</v>
      </c>
      <c r="F2" s="387" t="s">
        <v>40</v>
      </c>
      <c r="G2" s="379" t="s">
        <v>41</v>
      </c>
      <c r="H2" s="379" t="s">
        <v>87</v>
      </c>
      <c r="I2" s="379" t="s">
        <v>42</v>
      </c>
      <c r="J2" s="379"/>
      <c r="K2" s="379"/>
      <c r="L2" s="379"/>
      <c r="M2" s="379" t="s">
        <v>43</v>
      </c>
      <c r="N2" s="379" t="s">
        <v>44</v>
      </c>
      <c r="O2" s="379" t="s">
        <v>88</v>
      </c>
      <c r="P2" s="379" t="s">
        <v>45</v>
      </c>
      <c r="Q2" s="379" t="s">
        <v>62</v>
      </c>
      <c r="R2" s="381" t="s">
        <v>46</v>
      </c>
      <c r="S2" s="295" t="s">
        <v>65</v>
      </c>
      <c r="T2" s="383" t="s">
        <v>4</v>
      </c>
      <c r="U2" s="383"/>
      <c r="V2" s="383"/>
      <c r="W2" s="383"/>
      <c r="X2" s="383"/>
      <c r="Y2" s="383"/>
      <c r="Z2" s="383"/>
      <c r="AA2" s="383"/>
      <c r="AB2" s="378" t="s">
        <v>47</v>
      </c>
      <c r="AC2" s="378"/>
      <c r="AD2" s="378"/>
      <c r="AE2" s="378"/>
      <c r="AF2" s="378"/>
      <c r="AG2" s="378"/>
      <c r="AH2" s="378"/>
      <c r="AI2" s="378"/>
    </row>
    <row r="3" spans="1:35" s="20" customFormat="1" ht="66.599999999999994" thickBot="1">
      <c r="A3" s="380"/>
      <c r="B3" s="386"/>
      <c r="C3" s="380"/>
      <c r="D3" s="380"/>
      <c r="E3" s="380"/>
      <c r="F3" s="388"/>
      <c r="G3" s="380"/>
      <c r="H3" s="380"/>
      <c r="I3" s="294" t="s">
        <v>48</v>
      </c>
      <c r="J3" s="294" t="s">
        <v>49</v>
      </c>
      <c r="K3" s="294" t="s">
        <v>50</v>
      </c>
      <c r="L3" s="294" t="s">
        <v>51</v>
      </c>
      <c r="M3" s="380"/>
      <c r="N3" s="380"/>
      <c r="O3" s="380"/>
      <c r="P3" s="380"/>
      <c r="Q3" s="380"/>
      <c r="R3" s="382"/>
      <c r="S3" s="296" t="s">
        <v>21</v>
      </c>
      <c r="T3" s="103" t="s">
        <v>52</v>
      </c>
      <c r="U3" s="103" t="s">
        <v>53</v>
      </c>
      <c r="V3" s="103" t="s">
        <v>63</v>
      </c>
      <c r="W3" s="103" t="s">
        <v>56</v>
      </c>
      <c r="X3" s="103" t="s">
        <v>57</v>
      </c>
      <c r="Y3" s="103" t="s">
        <v>15</v>
      </c>
      <c r="Z3" s="103" t="s">
        <v>16</v>
      </c>
      <c r="AA3" s="103" t="s">
        <v>17</v>
      </c>
      <c r="AB3" s="104" t="s">
        <v>18</v>
      </c>
      <c r="AC3" s="104" t="s">
        <v>13</v>
      </c>
      <c r="AD3" s="104" t="s">
        <v>139</v>
      </c>
      <c r="AE3" s="104" t="s">
        <v>58</v>
      </c>
      <c r="AF3" s="104" t="s">
        <v>59</v>
      </c>
      <c r="AG3" s="104" t="s">
        <v>143</v>
      </c>
      <c r="AH3" s="104" t="s">
        <v>54</v>
      </c>
      <c r="AI3" s="104" t="s">
        <v>64</v>
      </c>
    </row>
    <row r="4" spans="1:35" s="81" customFormat="1" ht="40.200000000000003" thickTop="1">
      <c r="A4" s="78">
        <v>1</v>
      </c>
      <c r="B4" s="289" t="s">
        <v>435</v>
      </c>
      <c r="C4" s="42" t="s">
        <v>315</v>
      </c>
      <c r="D4" s="100">
        <f>1500*F4</f>
        <v>468000</v>
      </c>
      <c r="E4" s="305" t="s">
        <v>60</v>
      </c>
      <c r="F4" s="43">
        <v>312</v>
      </c>
      <c r="G4" s="23">
        <v>1986</v>
      </c>
      <c r="H4" s="23" t="s">
        <v>130</v>
      </c>
      <c r="I4" s="22" t="s">
        <v>179</v>
      </c>
      <c r="J4" s="22" t="s">
        <v>376</v>
      </c>
      <c r="K4" s="22" t="s">
        <v>376</v>
      </c>
      <c r="L4" s="22" t="s">
        <v>136</v>
      </c>
      <c r="M4" s="3" t="s">
        <v>137</v>
      </c>
      <c r="N4" s="22" t="s">
        <v>275</v>
      </c>
      <c r="O4" s="22"/>
      <c r="P4" s="3" t="s">
        <v>133</v>
      </c>
      <c r="Q4" s="3" t="s">
        <v>133</v>
      </c>
      <c r="R4" s="3" t="s">
        <v>137</v>
      </c>
      <c r="S4" s="3" t="s">
        <v>133</v>
      </c>
      <c r="T4" s="3" t="s">
        <v>137</v>
      </c>
      <c r="U4" s="3" t="s">
        <v>133</v>
      </c>
      <c r="V4" s="3" t="s">
        <v>137</v>
      </c>
      <c r="W4" s="22" t="s">
        <v>137</v>
      </c>
      <c r="X4" s="22" t="s">
        <v>137</v>
      </c>
      <c r="Y4" s="3" t="s">
        <v>137</v>
      </c>
      <c r="Z4" s="3" t="s">
        <v>137</v>
      </c>
      <c r="AA4" s="3" t="s">
        <v>137</v>
      </c>
      <c r="AB4" s="3" t="s">
        <v>133</v>
      </c>
      <c r="AC4" s="44" t="s">
        <v>133</v>
      </c>
      <c r="AD4" s="22" t="s">
        <v>133</v>
      </c>
      <c r="AE4" s="22" t="s">
        <v>137</v>
      </c>
      <c r="AF4" s="22" t="s">
        <v>441</v>
      </c>
      <c r="AG4" s="44" t="s">
        <v>137</v>
      </c>
      <c r="AH4" s="44" t="s">
        <v>137</v>
      </c>
      <c r="AI4" s="44" t="s">
        <v>137</v>
      </c>
    </row>
    <row r="5" spans="1:35" s="81" customFormat="1" ht="13.2">
      <c r="A5" s="78">
        <v>2</v>
      </c>
      <c r="B5" s="42" t="s">
        <v>313</v>
      </c>
      <c r="C5" s="42" t="s">
        <v>314</v>
      </c>
      <c r="D5" s="100">
        <f>1500*F5</f>
        <v>51000</v>
      </c>
      <c r="E5" s="305" t="s">
        <v>60</v>
      </c>
      <c r="F5" s="43">
        <v>34</v>
      </c>
      <c r="G5" s="23">
        <v>1968</v>
      </c>
      <c r="H5" s="23" t="s">
        <v>130</v>
      </c>
      <c r="I5" s="22" t="s">
        <v>179</v>
      </c>
      <c r="J5" s="22" t="s">
        <v>376</v>
      </c>
      <c r="K5" s="22" t="s">
        <v>376</v>
      </c>
      <c r="L5" s="22" t="s">
        <v>136</v>
      </c>
      <c r="M5" s="3" t="s">
        <v>137</v>
      </c>
      <c r="N5" s="22" t="s">
        <v>275</v>
      </c>
      <c r="O5" s="22"/>
      <c r="P5" s="3" t="s">
        <v>133</v>
      </c>
      <c r="Q5" s="3" t="s">
        <v>133</v>
      </c>
      <c r="R5" s="3" t="s">
        <v>137</v>
      </c>
      <c r="S5" s="3" t="s">
        <v>133</v>
      </c>
      <c r="T5" s="3" t="s">
        <v>137</v>
      </c>
      <c r="U5" s="3" t="s">
        <v>133</v>
      </c>
      <c r="V5" s="3" t="s">
        <v>137</v>
      </c>
      <c r="W5" s="22" t="s">
        <v>137</v>
      </c>
      <c r="X5" s="3" t="s">
        <v>137</v>
      </c>
      <c r="Y5" s="3" t="s">
        <v>137</v>
      </c>
      <c r="Z5" s="3" t="s">
        <v>137</v>
      </c>
      <c r="AA5" s="3" t="s">
        <v>137</v>
      </c>
      <c r="AB5" s="3" t="s">
        <v>133</v>
      </c>
      <c r="AC5" s="44" t="s">
        <v>133</v>
      </c>
      <c r="AD5" s="22" t="s">
        <v>133</v>
      </c>
      <c r="AE5" s="3" t="s">
        <v>137</v>
      </c>
      <c r="AF5" s="3" t="s">
        <v>137</v>
      </c>
      <c r="AG5" s="3" t="s">
        <v>137</v>
      </c>
      <c r="AH5" s="3" t="s">
        <v>137</v>
      </c>
      <c r="AI5" s="3" t="s">
        <v>137</v>
      </c>
    </row>
    <row r="6" spans="1:35" s="81" customFormat="1" ht="13.2">
      <c r="A6" s="24">
        <v>3</v>
      </c>
      <c r="B6" s="175" t="s">
        <v>316</v>
      </c>
      <c r="C6" s="175" t="s">
        <v>315</v>
      </c>
      <c r="D6" s="176">
        <v>40000</v>
      </c>
      <c r="E6" s="306" t="s">
        <v>55</v>
      </c>
      <c r="F6" s="177">
        <v>21</v>
      </c>
      <c r="G6" s="178">
        <v>1995</v>
      </c>
      <c r="H6" s="178" t="s">
        <v>130</v>
      </c>
      <c r="I6" s="25" t="s">
        <v>179</v>
      </c>
      <c r="J6" s="25" t="s">
        <v>376</v>
      </c>
      <c r="K6" s="25" t="s">
        <v>376</v>
      </c>
      <c r="L6" s="25" t="s">
        <v>136</v>
      </c>
      <c r="M6" s="4" t="s">
        <v>137</v>
      </c>
      <c r="N6" s="25" t="s">
        <v>275</v>
      </c>
      <c r="O6" s="25"/>
      <c r="P6" s="4" t="s">
        <v>133</v>
      </c>
      <c r="Q6" s="4" t="s">
        <v>133</v>
      </c>
      <c r="R6" s="4" t="s">
        <v>137</v>
      </c>
      <c r="S6" s="4" t="s">
        <v>133</v>
      </c>
      <c r="T6" s="3" t="s">
        <v>137</v>
      </c>
      <c r="U6" s="4" t="s">
        <v>133</v>
      </c>
      <c r="V6" s="3" t="s">
        <v>137</v>
      </c>
      <c r="W6" s="3" t="s">
        <v>137</v>
      </c>
      <c r="X6" s="3" t="s">
        <v>137</v>
      </c>
      <c r="Y6" s="3" t="s">
        <v>137</v>
      </c>
      <c r="Z6" s="3" t="s">
        <v>137</v>
      </c>
      <c r="AA6" s="3" t="s">
        <v>137</v>
      </c>
      <c r="AB6" s="4" t="s">
        <v>133</v>
      </c>
      <c r="AC6" s="45" t="s">
        <v>133</v>
      </c>
      <c r="AD6" s="25" t="s">
        <v>133</v>
      </c>
      <c r="AE6" s="3" t="s">
        <v>137</v>
      </c>
      <c r="AF6" s="3" t="s">
        <v>137</v>
      </c>
      <c r="AG6" s="3" t="s">
        <v>137</v>
      </c>
      <c r="AH6" s="3" t="s">
        <v>137</v>
      </c>
      <c r="AI6" s="3" t="s">
        <v>137</v>
      </c>
    </row>
    <row r="7" spans="1:35" s="81" customFormat="1" ht="13.2">
      <c r="A7" s="24">
        <v>4</v>
      </c>
      <c r="B7" s="290" t="s">
        <v>436</v>
      </c>
      <c r="C7" s="175" t="s">
        <v>317</v>
      </c>
      <c r="D7" s="176">
        <f>357000+168767</f>
        <v>525767</v>
      </c>
      <c r="E7" s="306" t="s">
        <v>55</v>
      </c>
      <c r="F7" s="177">
        <v>54</v>
      </c>
      <c r="G7" s="178">
        <v>1993</v>
      </c>
      <c r="H7" s="178" t="s">
        <v>130</v>
      </c>
      <c r="I7" s="25" t="s">
        <v>377</v>
      </c>
      <c r="J7" s="25" t="s">
        <v>377</v>
      </c>
      <c r="K7" s="25" t="s">
        <v>377</v>
      </c>
      <c r="L7" s="25" t="s">
        <v>377</v>
      </c>
      <c r="M7" s="4" t="s">
        <v>133</v>
      </c>
      <c r="N7" s="25" t="s">
        <v>275</v>
      </c>
      <c r="O7" s="25"/>
      <c r="P7" s="4" t="s">
        <v>133</v>
      </c>
      <c r="Q7" s="4" t="s">
        <v>133</v>
      </c>
      <c r="R7" s="4" t="s">
        <v>137</v>
      </c>
      <c r="S7" s="4" t="s">
        <v>133</v>
      </c>
      <c r="T7" s="4" t="s">
        <v>137</v>
      </c>
      <c r="U7" s="4" t="s">
        <v>133</v>
      </c>
      <c r="V7" s="4" t="s">
        <v>137</v>
      </c>
      <c r="W7" s="25" t="s">
        <v>137</v>
      </c>
      <c r="X7" s="25" t="s">
        <v>137</v>
      </c>
      <c r="Y7" s="4" t="s">
        <v>137</v>
      </c>
      <c r="Z7" s="4" t="s">
        <v>137</v>
      </c>
      <c r="AA7" s="4" t="s">
        <v>137</v>
      </c>
      <c r="AB7" s="4" t="s">
        <v>133</v>
      </c>
      <c r="AC7" s="45" t="s">
        <v>133</v>
      </c>
      <c r="AD7" s="25" t="s">
        <v>133</v>
      </c>
      <c r="AE7" s="25" t="s">
        <v>137</v>
      </c>
      <c r="AF7" s="25" t="s">
        <v>137</v>
      </c>
      <c r="AG7" s="45" t="s">
        <v>137</v>
      </c>
      <c r="AH7" s="45" t="s">
        <v>137</v>
      </c>
      <c r="AI7" s="45" t="s">
        <v>137</v>
      </c>
    </row>
    <row r="8" spans="1:35" s="81" customFormat="1" ht="13.2">
      <c r="A8" s="24">
        <v>5</v>
      </c>
      <c r="B8" s="175" t="s">
        <v>318</v>
      </c>
      <c r="C8" s="175" t="s">
        <v>319</v>
      </c>
      <c r="D8" s="176">
        <v>231000</v>
      </c>
      <c r="E8" s="306" t="s">
        <v>55</v>
      </c>
      <c r="F8" s="177">
        <v>52</v>
      </c>
      <c r="G8" s="178">
        <v>1995</v>
      </c>
      <c r="H8" s="178" t="s">
        <v>130</v>
      </c>
      <c r="I8" s="25" t="s">
        <v>179</v>
      </c>
      <c r="J8" s="25" t="s">
        <v>376</v>
      </c>
      <c r="K8" s="25" t="s">
        <v>376</v>
      </c>
      <c r="L8" s="25" t="s">
        <v>136</v>
      </c>
      <c r="M8" s="4" t="s">
        <v>137</v>
      </c>
      <c r="N8" s="25" t="s">
        <v>275</v>
      </c>
      <c r="O8" s="25"/>
      <c r="P8" s="4" t="s">
        <v>133</v>
      </c>
      <c r="Q8" s="4" t="s">
        <v>133</v>
      </c>
      <c r="R8" s="4" t="s">
        <v>137</v>
      </c>
      <c r="S8" s="4" t="s">
        <v>133</v>
      </c>
      <c r="T8" s="4" t="s">
        <v>137</v>
      </c>
      <c r="U8" s="4" t="s">
        <v>133</v>
      </c>
      <c r="V8" s="4" t="s">
        <v>137</v>
      </c>
      <c r="W8" s="25" t="s">
        <v>137</v>
      </c>
      <c r="X8" s="25" t="s">
        <v>137</v>
      </c>
      <c r="Y8" s="4" t="s">
        <v>137</v>
      </c>
      <c r="Z8" s="4" t="s">
        <v>137</v>
      </c>
      <c r="AA8" s="4" t="s">
        <v>137</v>
      </c>
      <c r="AB8" s="4" t="s">
        <v>133</v>
      </c>
      <c r="AC8" s="45" t="s">
        <v>133</v>
      </c>
      <c r="AD8" s="25" t="s">
        <v>133</v>
      </c>
      <c r="AE8" s="25" t="s">
        <v>137</v>
      </c>
      <c r="AF8" s="25" t="s">
        <v>137</v>
      </c>
      <c r="AG8" s="45" t="s">
        <v>137</v>
      </c>
      <c r="AH8" s="45" t="s">
        <v>137</v>
      </c>
      <c r="AI8" s="45" t="s">
        <v>137</v>
      </c>
    </row>
    <row r="9" spans="1:35" s="81" customFormat="1" ht="26.4">
      <c r="A9" s="24">
        <v>6</v>
      </c>
      <c r="B9" s="21" t="s">
        <v>320</v>
      </c>
      <c r="C9" s="175" t="s">
        <v>321</v>
      </c>
      <c r="D9" s="176">
        <f>385*2500</f>
        <v>962500</v>
      </c>
      <c r="E9" s="306" t="s">
        <v>60</v>
      </c>
      <c r="F9" s="177">
        <v>385</v>
      </c>
      <c r="G9" s="178">
        <v>1967</v>
      </c>
      <c r="H9" s="178" t="s">
        <v>130</v>
      </c>
      <c r="I9" s="25" t="s">
        <v>179</v>
      </c>
      <c r="J9" s="25" t="s">
        <v>376</v>
      </c>
      <c r="K9" s="25"/>
      <c r="L9" s="25" t="s">
        <v>378</v>
      </c>
      <c r="M9" s="4" t="s">
        <v>137</v>
      </c>
      <c r="N9" s="25" t="s">
        <v>324</v>
      </c>
      <c r="O9" s="25"/>
      <c r="P9" s="4" t="s">
        <v>133</v>
      </c>
      <c r="Q9" s="4" t="s">
        <v>133</v>
      </c>
      <c r="R9" s="4" t="s">
        <v>137</v>
      </c>
      <c r="S9" s="4" t="s">
        <v>133</v>
      </c>
      <c r="T9" s="4" t="s">
        <v>133</v>
      </c>
      <c r="U9" s="4" t="s">
        <v>133</v>
      </c>
      <c r="V9" s="4" t="s">
        <v>444</v>
      </c>
      <c r="W9" s="25"/>
      <c r="X9" s="25"/>
      <c r="Y9" s="4" t="s">
        <v>133</v>
      </c>
      <c r="Z9" s="4"/>
      <c r="AA9" s="4" t="s">
        <v>133</v>
      </c>
      <c r="AB9" s="4" t="s">
        <v>133</v>
      </c>
      <c r="AC9" s="45" t="s">
        <v>133</v>
      </c>
      <c r="AD9" s="25" t="s">
        <v>133</v>
      </c>
      <c r="AE9" s="25"/>
      <c r="AF9" s="25"/>
      <c r="AG9" s="45"/>
      <c r="AH9" s="45"/>
      <c r="AI9" s="45"/>
    </row>
    <row r="10" spans="1:35" s="81" customFormat="1" ht="13.2">
      <c r="A10" s="24">
        <v>7</v>
      </c>
      <c r="B10" s="175" t="s">
        <v>322</v>
      </c>
      <c r="C10" s="175" t="s">
        <v>323</v>
      </c>
      <c r="D10" s="176">
        <f t="shared" ref="D10:D15" si="0">2500*F10</f>
        <v>1565000</v>
      </c>
      <c r="E10" s="305" t="s">
        <v>60</v>
      </c>
      <c r="F10" s="177">
        <v>626</v>
      </c>
      <c r="G10" s="178">
        <v>1960</v>
      </c>
      <c r="H10" s="178" t="s">
        <v>130</v>
      </c>
      <c r="I10" s="25" t="s">
        <v>179</v>
      </c>
      <c r="J10" s="25"/>
      <c r="K10" s="25" t="s">
        <v>376</v>
      </c>
      <c r="L10" s="25" t="s">
        <v>378</v>
      </c>
      <c r="M10" s="4" t="s">
        <v>137</v>
      </c>
      <c r="N10" s="25" t="s">
        <v>324</v>
      </c>
      <c r="O10" s="25"/>
      <c r="P10" s="4" t="s">
        <v>133</v>
      </c>
      <c r="Q10" s="4" t="s">
        <v>133</v>
      </c>
      <c r="R10" s="4" t="s">
        <v>137</v>
      </c>
      <c r="S10" s="4" t="s">
        <v>133</v>
      </c>
      <c r="T10" s="4" t="s">
        <v>133</v>
      </c>
      <c r="U10" s="4" t="s">
        <v>133</v>
      </c>
      <c r="V10" s="298" t="s">
        <v>137</v>
      </c>
      <c r="W10" s="25"/>
      <c r="X10" s="25"/>
      <c r="Y10" s="4"/>
      <c r="Z10" s="4"/>
      <c r="AA10" s="4"/>
      <c r="AB10" s="4" t="s">
        <v>133</v>
      </c>
      <c r="AC10" s="45" t="s">
        <v>133</v>
      </c>
      <c r="AD10" s="25" t="s">
        <v>133</v>
      </c>
      <c r="AE10" s="25"/>
      <c r="AF10" s="25"/>
      <c r="AG10" s="45"/>
      <c r="AH10" s="45"/>
      <c r="AI10" s="45"/>
    </row>
    <row r="11" spans="1:35" s="81" customFormat="1" ht="13.2">
      <c r="A11" s="24">
        <v>8</v>
      </c>
      <c r="B11" s="175" t="s">
        <v>325</v>
      </c>
      <c r="C11" s="175" t="s">
        <v>326</v>
      </c>
      <c r="D11" s="176">
        <f t="shared" si="0"/>
        <v>1225000</v>
      </c>
      <c r="E11" s="305" t="s">
        <v>60</v>
      </c>
      <c r="F11" s="177">
        <v>490</v>
      </c>
      <c r="G11" s="178">
        <v>1966</v>
      </c>
      <c r="H11" s="178" t="s">
        <v>130</v>
      </c>
      <c r="I11" s="25" t="s">
        <v>179</v>
      </c>
      <c r="J11" s="25" t="s">
        <v>376</v>
      </c>
      <c r="K11" s="25"/>
      <c r="L11" s="25" t="s">
        <v>378</v>
      </c>
      <c r="M11" s="4" t="s">
        <v>137</v>
      </c>
      <c r="N11" s="25" t="s">
        <v>329</v>
      </c>
      <c r="O11" s="25"/>
      <c r="P11" s="4" t="s">
        <v>133</v>
      </c>
      <c r="Q11" s="4" t="s">
        <v>133</v>
      </c>
      <c r="R11" s="4" t="s">
        <v>137</v>
      </c>
      <c r="S11" s="4" t="s">
        <v>133</v>
      </c>
      <c r="T11" s="4" t="s">
        <v>133</v>
      </c>
      <c r="U11" s="4" t="s">
        <v>133</v>
      </c>
      <c r="V11" s="298" t="s">
        <v>137</v>
      </c>
      <c r="W11" s="25"/>
      <c r="X11" s="25"/>
      <c r="Y11" s="4"/>
      <c r="Z11" s="4"/>
      <c r="AA11" s="4"/>
      <c r="AB11" s="4" t="s">
        <v>133</v>
      </c>
      <c r="AC11" s="45" t="s">
        <v>133</v>
      </c>
      <c r="AD11" s="25" t="s">
        <v>133</v>
      </c>
      <c r="AE11" s="25"/>
      <c r="AF11" s="25"/>
      <c r="AG11" s="45"/>
      <c r="AH11" s="45"/>
      <c r="AI11" s="45"/>
    </row>
    <row r="12" spans="1:35" s="81" customFormat="1" ht="13.2">
      <c r="A12" s="24">
        <v>9</v>
      </c>
      <c r="B12" s="175" t="s">
        <v>327</v>
      </c>
      <c r="C12" s="175" t="s">
        <v>328</v>
      </c>
      <c r="D12" s="176">
        <f t="shared" si="0"/>
        <v>250000</v>
      </c>
      <c r="E12" s="305" t="s">
        <v>60</v>
      </c>
      <c r="F12" s="177">
        <v>100</v>
      </c>
      <c r="G12" s="178">
        <v>1972</v>
      </c>
      <c r="H12" s="178" t="s">
        <v>130</v>
      </c>
      <c r="I12" s="25" t="s">
        <v>179</v>
      </c>
      <c r="J12" s="25" t="s">
        <v>376</v>
      </c>
      <c r="K12" s="25"/>
      <c r="L12" s="25" t="s">
        <v>379</v>
      </c>
      <c r="M12" s="4" t="s">
        <v>137</v>
      </c>
      <c r="N12" s="25" t="s">
        <v>330</v>
      </c>
      <c r="O12" s="25"/>
      <c r="P12" s="4"/>
      <c r="Q12" s="4" t="s">
        <v>133</v>
      </c>
      <c r="R12" s="4" t="s">
        <v>137</v>
      </c>
      <c r="S12" s="4" t="s">
        <v>133</v>
      </c>
      <c r="T12" s="4" t="s">
        <v>133</v>
      </c>
      <c r="U12" s="4" t="s">
        <v>133</v>
      </c>
      <c r="V12" s="298" t="s">
        <v>137</v>
      </c>
      <c r="W12" s="25"/>
      <c r="X12" s="25"/>
      <c r="Y12" s="4"/>
      <c r="Z12" s="4"/>
      <c r="AA12" s="4"/>
      <c r="AB12" s="4" t="s">
        <v>133</v>
      </c>
      <c r="AC12" s="45" t="s">
        <v>133</v>
      </c>
      <c r="AD12" s="25" t="s">
        <v>133</v>
      </c>
      <c r="AE12" s="25"/>
      <c r="AF12" s="25"/>
      <c r="AG12" s="45"/>
      <c r="AH12" s="45"/>
      <c r="AI12" s="45"/>
    </row>
    <row r="13" spans="1:35" s="81" customFormat="1" ht="13.2">
      <c r="A13" s="24">
        <v>10</v>
      </c>
      <c r="B13" s="175" t="s">
        <v>332</v>
      </c>
      <c r="C13" s="175" t="s">
        <v>331</v>
      </c>
      <c r="D13" s="176">
        <f t="shared" si="0"/>
        <v>580000</v>
      </c>
      <c r="E13" s="305" t="s">
        <v>60</v>
      </c>
      <c r="F13" s="177">
        <v>232</v>
      </c>
      <c r="G13" s="178">
        <v>1965</v>
      </c>
      <c r="H13" s="178" t="s">
        <v>130</v>
      </c>
      <c r="I13" s="25" t="s">
        <v>179</v>
      </c>
      <c r="J13" s="25"/>
      <c r="K13" s="25" t="s">
        <v>376</v>
      </c>
      <c r="L13" s="25" t="s">
        <v>136</v>
      </c>
      <c r="M13" s="4" t="s">
        <v>137</v>
      </c>
      <c r="N13" s="25" t="s">
        <v>335</v>
      </c>
      <c r="O13" s="25"/>
      <c r="P13" s="4"/>
      <c r="Q13" s="4" t="s">
        <v>133</v>
      </c>
      <c r="R13" s="4" t="s">
        <v>137</v>
      </c>
      <c r="S13" s="4" t="s">
        <v>133</v>
      </c>
      <c r="T13" s="4" t="s">
        <v>133</v>
      </c>
      <c r="U13" s="4" t="s">
        <v>137</v>
      </c>
      <c r="V13" s="298" t="s">
        <v>137</v>
      </c>
      <c r="W13" s="25"/>
      <c r="X13" s="25"/>
      <c r="Y13" s="4" t="s">
        <v>133</v>
      </c>
      <c r="Z13" s="4"/>
      <c r="AA13" s="4"/>
      <c r="AB13" s="4" t="s">
        <v>133</v>
      </c>
      <c r="AC13" s="45" t="s">
        <v>133</v>
      </c>
      <c r="AD13" s="25" t="s">
        <v>133</v>
      </c>
      <c r="AE13" s="25"/>
      <c r="AF13" s="25"/>
      <c r="AG13" s="45"/>
      <c r="AH13" s="45"/>
      <c r="AI13" s="45"/>
    </row>
    <row r="14" spans="1:35" s="81" customFormat="1" ht="13.2">
      <c r="A14" s="24">
        <v>11</v>
      </c>
      <c r="B14" s="175" t="s">
        <v>333</v>
      </c>
      <c r="C14" s="175" t="s">
        <v>334</v>
      </c>
      <c r="D14" s="176">
        <f t="shared" si="0"/>
        <v>625000</v>
      </c>
      <c r="E14" s="305" t="s">
        <v>60</v>
      </c>
      <c r="F14" s="177">
        <v>250</v>
      </c>
      <c r="G14" s="178">
        <v>1987</v>
      </c>
      <c r="H14" s="178" t="s">
        <v>130</v>
      </c>
      <c r="I14" s="25" t="s">
        <v>179</v>
      </c>
      <c r="J14" s="25" t="s">
        <v>376</v>
      </c>
      <c r="K14" s="25"/>
      <c r="L14" s="25" t="s">
        <v>380</v>
      </c>
      <c r="M14" s="4" t="s">
        <v>137</v>
      </c>
      <c r="N14" s="25" t="s">
        <v>330</v>
      </c>
      <c r="O14" s="25"/>
      <c r="P14" s="4"/>
      <c r="Q14" s="4" t="s">
        <v>133</v>
      </c>
      <c r="R14" s="4" t="s">
        <v>137</v>
      </c>
      <c r="S14" s="4" t="s">
        <v>133</v>
      </c>
      <c r="T14" s="4"/>
      <c r="U14" s="4" t="s">
        <v>133</v>
      </c>
      <c r="V14" s="298" t="s">
        <v>137</v>
      </c>
      <c r="W14" s="25"/>
      <c r="X14" s="25"/>
      <c r="Y14" s="4"/>
      <c r="Z14" s="4"/>
      <c r="AA14" s="4"/>
      <c r="AB14" s="4" t="s">
        <v>133</v>
      </c>
      <c r="AC14" s="45" t="s">
        <v>133</v>
      </c>
      <c r="AD14" s="25" t="s">
        <v>133</v>
      </c>
      <c r="AE14" s="25"/>
      <c r="AF14" s="25"/>
      <c r="AG14" s="45"/>
      <c r="AH14" s="45"/>
      <c r="AI14" s="45"/>
    </row>
    <row r="15" spans="1:35" s="81" customFormat="1" ht="13.2">
      <c r="A15" s="24">
        <v>12</v>
      </c>
      <c r="B15" s="175" t="s">
        <v>336</v>
      </c>
      <c r="C15" s="175" t="s">
        <v>337</v>
      </c>
      <c r="D15" s="176">
        <f t="shared" si="0"/>
        <v>187500</v>
      </c>
      <c r="E15" s="305" t="s">
        <v>60</v>
      </c>
      <c r="F15" s="177">
        <v>75</v>
      </c>
      <c r="G15" s="178">
        <v>1945</v>
      </c>
      <c r="H15" s="178" t="s">
        <v>130</v>
      </c>
      <c r="I15" s="25" t="s">
        <v>381</v>
      </c>
      <c r="J15" s="25" t="s">
        <v>381</v>
      </c>
      <c r="K15" s="25"/>
      <c r="L15" s="25" t="s">
        <v>156</v>
      </c>
      <c r="M15" s="4" t="s">
        <v>137</v>
      </c>
      <c r="N15" s="25" t="s">
        <v>340</v>
      </c>
      <c r="O15" s="25"/>
      <c r="P15" s="4"/>
      <c r="Q15" s="4" t="s">
        <v>133</v>
      </c>
      <c r="R15" s="4" t="s">
        <v>137</v>
      </c>
      <c r="S15" s="4" t="s">
        <v>133</v>
      </c>
      <c r="T15" s="4" t="s">
        <v>133</v>
      </c>
      <c r="U15" s="4"/>
      <c r="V15" s="298"/>
      <c r="W15" s="25"/>
      <c r="X15" s="25"/>
      <c r="Y15" s="4" t="s">
        <v>133</v>
      </c>
      <c r="Z15" s="4"/>
      <c r="AA15" s="4"/>
      <c r="AB15" s="4" t="s">
        <v>133</v>
      </c>
      <c r="AC15" s="45" t="s">
        <v>133</v>
      </c>
      <c r="AD15" s="25" t="s">
        <v>133</v>
      </c>
      <c r="AE15" s="25"/>
      <c r="AF15" s="25"/>
      <c r="AG15" s="45"/>
      <c r="AH15" s="45"/>
      <c r="AI15" s="45"/>
    </row>
    <row r="16" spans="1:35" s="81" customFormat="1" ht="13.2">
      <c r="A16" s="24">
        <v>13</v>
      </c>
      <c r="B16" s="175" t="s">
        <v>338</v>
      </c>
      <c r="C16" s="175" t="s">
        <v>339</v>
      </c>
      <c r="D16" s="176">
        <v>420950</v>
      </c>
      <c r="E16" s="305" t="s">
        <v>55</v>
      </c>
      <c r="F16" s="177">
        <v>146</v>
      </c>
      <c r="G16" s="178">
        <v>2010</v>
      </c>
      <c r="H16" s="178" t="s">
        <v>130</v>
      </c>
      <c r="I16" s="25" t="s">
        <v>179</v>
      </c>
      <c r="J16" s="25" t="s">
        <v>381</v>
      </c>
      <c r="K16" s="25"/>
      <c r="L16" s="25" t="s">
        <v>382</v>
      </c>
      <c r="M16" s="4" t="s">
        <v>137</v>
      </c>
      <c r="N16" s="25" t="s">
        <v>340</v>
      </c>
      <c r="O16" s="25"/>
      <c r="P16" s="298" t="s">
        <v>133</v>
      </c>
      <c r="Q16" s="4" t="s">
        <v>133</v>
      </c>
      <c r="R16" s="4" t="s">
        <v>137</v>
      </c>
      <c r="S16" s="4" t="s">
        <v>133</v>
      </c>
      <c r="T16" s="4" t="s">
        <v>133</v>
      </c>
      <c r="U16" s="4" t="s">
        <v>133</v>
      </c>
      <c r="V16" s="298" t="s">
        <v>137</v>
      </c>
      <c r="W16" s="25"/>
      <c r="X16" s="25"/>
      <c r="Y16" s="4"/>
      <c r="Z16" s="4"/>
      <c r="AA16" s="4" t="s">
        <v>133</v>
      </c>
      <c r="AB16" s="4" t="s">
        <v>133</v>
      </c>
      <c r="AC16" s="45" t="s">
        <v>133</v>
      </c>
      <c r="AD16" s="25" t="s">
        <v>133</v>
      </c>
      <c r="AE16" s="25"/>
      <c r="AF16" s="25"/>
      <c r="AG16" s="45"/>
      <c r="AH16" s="45"/>
      <c r="AI16" s="45"/>
    </row>
    <row r="17" spans="1:35" s="81" customFormat="1" ht="26.4">
      <c r="A17" s="24">
        <v>14</v>
      </c>
      <c r="B17" s="175" t="s">
        <v>341</v>
      </c>
      <c r="C17" s="175" t="s">
        <v>343</v>
      </c>
      <c r="D17" s="176">
        <f t="shared" ref="D17:D24" si="1">2500*F17</f>
        <v>300000</v>
      </c>
      <c r="E17" s="305" t="s">
        <v>60</v>
      </c>
      <c r="F17" s="177">
        <v>120</v>
      </c>
      <c r="G17" s="178">
        <v>1987</v>
      </c>
      <c r="H17" s="178" t="s">
        <v>130</v>
      </c>
      <c r="I17" s="25" t="s">
        <v>179</v>
      </c>
      <c r="J17" s="25" t="s">
        <v>381</v>
      </c>
      <c r="K17" s="25"/>
      <c r="L17" s="25" t="s">
        <v>384</v>
      </c>
      <c r="M17" s="4" t="s">
        <v>137</v>
      </c>
      <c r="N17" s="25" t="s">
        <v>330</v>
      </c>
      <c r="O17" s="25"/>
      <c r="P17" s="298"/>
      <c r="Q17" s="4" t="s">
        <v>133</v>
      </c>
      <c r="R17" s="4" t="s">
        <v>137</v>
      </c>
      <c r="S17" s="4" t="s">
        <v>133</v>
      </c>
      <c r="T17" s="4" t="s">
        <v>133</v>
      </c>
      <c r="U17" s="4" t="s">
        <v>137</v>
      </c>
      <c r="V17" s="307" t="s">
        <v>445</v>
      </c>
      <c r="W17" s="25"/>
      <c r="X17" s="25"/>
      <c r="Y17" s="4" t="s">
        <v>133</v>
      </c>
      <c r="Z17" s="4"/>
      <c r="AA17" s="4" t="s">
        <v>137</v>
      </c>
      <c r="AB17" s="4" t="s">
        <v>133</v>
      </c>
      <c r="AC17" s="45" t="s">
        <v>133</v>
      </c>
      <c r="AD17" s="25" t="s">
        <v>133</v>
      </c>
      <c r="AE17" s="25"/>
      <c r="AF17" s="25"/>
      <c r="AG17" s="45"/>
      <c r="AH17" s="45"/>
      <c r="AI17" s="45"/>
    </row>
    <row r="18" spans="1:35" s="81" customFormat="1" ht="13.2">
      <c r="A18" s="24">
        <v>15</v>
      </c>
      <c r="B18" s="175" t="s">
        <v>342</v>
      </c>
      <c r="C18" s="175" t="s">
        <v>344</v>
      </c>
      <c r="D18" s="176">
        <f t="shared" si="1"/>
        <v>595000</v>
      </c>
      <c r="E18" s="305" t="s">
        <v>60</v>
      </c>
      <c r="F18" s="177">
        <v>238</v>
      </c>
      <c r="G18" s="178">
        <v>1988</v>
      </c>
      <c r="H18" s="178" t="s">
        <v>130</v>
      </c>
      <c r="I18" s="25" t="s">
        <v>179</v>
      </c>
      <c r="J18" s="25" t="s">
        <v>383</v>
      </c>
      <c r="K18" s="25"/>
      <c r="L18" s="25" t="s">
        <v>385</v>
      </c>
      <c r="M18" s="4" t="s">
        <v>137</v>
      </c>
      <c r="N18" s="25" t="s">
        <v>330</v>
      </c>
      <c r="O18" s="25"/>
      <c r="P18" s="298"/>
      <c r="Q18" s="4" t="s">
        <v>133</v>
      </c>
      <c r="R18" s="4" t="s">
        <v>137</v>
      </c>
      <c r="S18" s="4" t="s">
        <v>133</v>
      </c>
      <c r="T18" s="4" t="s">
        <v>133</v>
      </c>
      <c r="U18" s="4" t="s">
        <v>133</v>
      </c>
      <c r="V18" s="298" t="s">
        <v>446</v>
      </c>
      <c r="W18" s="25"/>
      <c r="X18" s="25"/>
      <c r="Y18" s="4"/>
      <c r="Z18" s="4"/>
      <c r="AA18" s="4"/>
      <c r="AB18" s="4" t="s">
        <v>133</v>
      </c>
      <c r="AC18" s="45" t="s">
        <v>133</v>
      </c>
      <c r="AD18" s="25" t="s">
        <v>133</v>
      </c>
      <c r="AE18" s="25"/>
      <c r="AF18" s="25"/>
      <c r="AG18" s="45"/>
      <c r="AH18" s="45"/>
      <c r="AI18" s="45"/>
    </row>
    <row r="19" spans="1:35" s="81" customFormat="1" ht="13.2">
      <c r="A19" s="24">
        <v>16</v>
      </c>
      <c r="B19" s="175" t="s">
        <v>345</v>
      </c>
      <c r="C19" s="175" t="s">
        <v>346</v>
      </c>
      <c r="D19" s="176">
        <f t="shared" si="1"/>
        <v>875000</v>
      </c>
      <c r="E19" s="305" t="s">
        <v>60</v>
      </c>
      <c r="F19" s="177">
        <v>350</v>
      </c>
      <c r="G19" s="178">
        <v>1979</v>
      </c>
      <c r="H19" s="178" t="s">
        <v>130</v>
      </c>
      <c r="I19" s="25" t="s">
        <v>179</v>
      </c>
      <c r="J19" s="25" t="s">
        <v>381</v>
      </c>
      <c r="K19" s="25"/>
      <c r="L19" s="25" t="s">
        <v>156</v>
      </c>
      <c r="M19" s="4" t="s">
        <v>137</v>
      </c>
      <c r="N19" s="25" t="s">
        <v>340</v>
      </c>
      <c r="O19" s="25"/>
      <c r="P19" s="298" t="s">
        <v>133</v>
      </c>
      <c r="Q19" s="4" t="s">
        <v>133</v>
      </c>
      <c r="R19" s="4" t="s">
        <v>137</v>
      </c>
      <c r="S19" s="4" t="s">
        <v>133</v>
      </c>
      <c r="T19" s="4" t="s">
        <v>133</v>
      </c>
      <c r="U19" s="4" t="s">
        <v>133</v>
      </c>
      <c r="V19" s="298" t="s">
        <v>447</v>
      </c>
      <c r="W19" s="25"/>
      <c r="X19" s="25"/>
      <c r="Y19" s="4" t="s">
        <v>133</v>
      </c>
      <c r="Z19" s="4" t="s">
        <v>133</v>
      </c>
      <c r="AA19" s="4"/>
      <c r="AB19" s="4" t="s">
        <v>133</v>
      </c>
      <c r="AC19" s="45" t="s">
        <v>133</v>
      </c>
      <c r="AD19" s="25" t="s">
        <v>133</v>
      </c>
      <c r="AE19" s="25"/>
      <c r="AF19" s="25"/>
      <c r="AG19" s="45"/>
      <c r="AH19" s="45"/>
      <c r="AI19" s="45"/>
    </row>
    <row r="20" spans="1:35" s="81" customFormat="1" ht="13.2">
      <c r="A20" s="24">
        <v>17</v>
      </c>
      <c r="B20" s="175" t="s">
        <v>347</v>
      </c>
      <c r="C20" s="308" t="s">
        <v>442</v>
      </c>
      <c r="D20" s="176">
        <f t="shared" si="1"/>
        <v>165000</v>
      </c>
      <c r="E20" s="305" t="s">
        <v>60</v>
      </c>
      <c r="F20" s="177">
        <v>66</v>
      </c>
      <c r="G20" s="178">
        <v>2008</v>
      </c>
      <c r="H20" s="178" t="s">
        <v>130</v>
      </c>
      <c r="I20" s="25" t="s">
        <v>179</v>
      </c>
      <c r="J20" s="25" t="s">
        <v>381</v>
      </c>
      <c r="K20" s="25"/>
      <c r="L20" s="25" t="s">
        <v>379</v>
      </c>
      <c r="M20" s="4" t="s">
        <v>137</v>
      </c>
      <c r="N20" s="309" t="s">
        <v>330</v>
      </c>
      <c r="O20" s="25"/>
      <c r="P20" s="298"/>
      <c r="Q20" s="4" t="s">
        <v>133</v>
      </c>
      <c r="R20" s="4" t="s">
        <v>137</v>
      </c>
      <c r="S20" s="4" t="s">
        <v>133</v>
      </c>
      <c r="T20" s="4"/>
      <c r="U20" s="4" t="s">
        <v>137</v>
      </c>
      <c r="V20" s="298" t="s">
        <v>133</v>
      </c>
      <c r="W20" s="25"/>
      <c r="X20" s="25"/>
      <c r="Y20" s="4" t="s">
        <v>137</v>
      </c>
      <c r="Z20" s="4"/>
      <c r="AA20" s="4" t="s">
        <v>137</v>
      </c>
      <c r="AB20" s="4" t="s">
        <v>133</v>
      </c>
      <c r="AC20" s="45" t="s">
        <v>133</v>
      </c>
      <c r="AD20" s="25" t="s">
        <v>133</v>
      </c>
      <c r="AE20" s="25"/>
      <c r="AF20" s="25"/>
      <c r="AG20" s="45"/>
      <c r="AH20" s="45"/>
      <c r="AI20" s="45"/>
    </row>
    <row r="21" spans="1:35" s="81" customFormat="1" ht="13.2">
      <c r="A21" s="24">
        <v>18</v>
      </c>
      <c r="B21" s="175" t="s">
        <v>348</v>
      </c>
      <c r="C21" s="175" t="s">
        <v>349</v>
      </c>
      <c r="D21" s="176">
        <f t="shared" si="1"/>
        <v>937500</v>
      </c>
      <c r="E21" s="305" t="s">
        <v>60</v>
      </c>
      <c r="F21" s="177">
        <v>375</v>
      </c>
      <c r="G21" s="178">
        <v>1985</v>
      </c>
      <c r="H21" s="178" t="s">
        <v>130</v>
      </c>
      <c r="I21" s="25" t="s">
        <v>179</v>
      </c>
      <c r="J21" s="25" t="s">
        <v>381</v>
      </c>
      <c r="K21" s="25"/>
      <c r="L21" s="25" t="s">
        <v>386</v>
      </c>
      <c r="M21" s="4" t="s">
        <v>137</v>
      </c>
      <c r="N21" s="309" t="s">
        <v>443</v>
      </c>
      <c r="O21" s="25"/>
      <c r="P21" s="298"/>
      <c r="Q21" s="4" t="s">
        <v>133</v>
      </c>
      <c r="R21" s="4" t="s">
        <v>137</v>
      </c>
      <c r="S21" s="4" t="s">
        <v>133</v>
      </c>
      <c r="T21" s="4" t="s">
        <v>133</v>
      </c>
      <c r="U21" s="4" t="s">
        <v>133</v>
      </c>
      <c r="V21" s="298" t="s">
        <v>137</v>
      </c>
      <c r="W21" s="25"/>
      <c r="X21" s="25"/>
      <c r="Y21" s="4"/>
      <c r="Z21" s="4"/>
      <c r="AA21" s="4"/>
      <c r="AB21" s="4" t="s">
        <v>133</v>
      </c>
      <c r="AC21" s="45" t="s">
        <v>133</v>
      </c>
      <c r="AD21" s="25" t="s">
        <v>133</v>
      </c>
      <c r="AE21" s="25"/>
      <c r="AF21" s="25"/>
      <c r="AG21" s="45"/>
      <c r="AH21" s="45"/>
      <c r="AI21" s="45"/>
    </row>
    <row r="22" spans="1:35" s="81" customFormat="1" ht="13.2">
      <c r="A22" s="24">
        <v>19</v>
      </c>
      <c r="B22" s="175" t="s">
        <v>350</v>
      </c>
      <c r="C22" s="175" t="s">
        <v>351</v>
      </c>
      <c r="D22" s="176">
        <f t="shared" si="1"/>
        <v>1680000</v>
      </c>
      <c r="E22" s="305" t="s">
        <v>60</v>
      </c>
      <c r="F22" s="177">
        <v>672</v>
      </c>
      <c r="G22" s="178">
        <v>1985</v>
      </c>
      <c r="H22" s="178" t="s">
        <v>130</v>
      </c>
      <c r="I22" s="25" t="s">
        <v>179</v>
      </c>
      <c r="J22" s="25"/>
      <c r="K22" s="25"/>
      <c r="L22" s="25" t="s">
        <v>136</v>
      </c>
      <c r="M22" s="4" t="s">
        <v>137</v>
      </c>
      <c r="N22" s="25" t="s">
        <v>354</v>
      </c>
      <c r="O22" s="25"/>
      <c r="P22" s="298" t="s">
        <v>133</v>
      </c>
      <c r="Q22" s="4" t="s">
        <v>133</v>
      </c>
      <c r="R22" s="4" t="s">
        <v>137</v>
      </c>
      <c r="S22" s="4" t="s">
        <v>133</v>
      </c>
      <c r="T22" s="4"/>
      <c r="U22" s="4" t="s">
        <v>133</v>
      </c>
      <c r="V22" s="298" t="s">
        <v>137</v>
      </c>
      <c r="W22" s="25"/>
      <c r="X22" s="25"/>
      <c r="Y22" s="4"/>
      <c r="Z22" s="4"/>
      <c r="AA22" s="4"/>
      <c r="AB22" s="4" t="s">
        <v>133</v>
      </c>
      <c r="AC22" s="45" t="s">
        <v>133</v>
      </c>
      <c r="AD22" s="25" t="s">
        <v>133</v>
      </c>
      <c r="AE22" s="25"/>
      <c r="AF22" s="25"/>
      <c r="AG22" s="45"/>
      <c r="AH22" s="45"/>
      <c r="AI22" s="45"/>
    </row>
    <row r="23" spans="1:35" s="81" customFormat="1" ht="13.2">
      <c r="A23" s="24">
        <v>20</v>
      </c>
      <c r="B23" s="175" t="s">
        <v>352</v>
      </c>
      <c r="C23" s="175" t="s">
        <v>353</v>
      </c>
      <c r="D23" s="176">
        <f t="shared" si="1"/>
        <v>150000</v>
      </c>
      <c r="E23" s="305" t="s">
        <v>60</v>
      </c>
      <c r="F23" s="177">
        <v>60</v>
      </c>
      <c r="G23" s="178">
        <v>1945</v>
      </c>
      <c r="H23" s="178" t="s">
        <v>130</v>
      </c>
      <c r="I23" s="25" t="s">
        <v>381</v>
      </c>
      <c r="J23" s="25" t="s">
        <v>381</v>
      </c>
      <c r="K23" s="25"/>
      <c r="L23" s="25" t="s">
        <v>382</v>
      </c>
      <c r="M23" s="4" t="s">
        <v>137</v>
      </c>
      <c r="N23" s="309" t="s">
        <v>330</v>
      </c>
      <c r="O23" s="25"/>
      <c r="P23" s="298"/>
      <c r="Q23" s="4" t="s">
        <v>133</v>
      </c>
      <c r="R23" s="4" t="s">
        <v>137</v>
      </c>
      <c r="S23" s="4" t="s">
        <v>133</v>
      </c>
      <c r="T23" s="4"/>
      <c r="U23" s="4"/>
      <c r="V23" s="298"/>
      <c r="W23" s="25"/>
      <c r="X23" s="25"/>
      <c r="Y23" s="4"/>
      <c r="Z23" s="4"/>
      <c r="AA23" s="4"/>
      <c r="AB23" s="4" t="s">
        <v>133</v>
      </c>
      <c r="AC23" s="45" t="s">
        <v>133</v>
      </c>
      <c r="AD23" s="25" t="s">
        <v>133</v>
      </c>
      <c r="AE23" s="25"/>
      <c r="AF23" s="25"/>
      <c r="AG23" s="45"/>
      <c r="AH23" s="45"/>
      <c r="AI23" s="45"/>
    </row>
    <row r="24" spans="1:35" s="81" customFormat="1" ht="13.2">
      <c r="A24" s="24">
        <v>21</v>
      </c>
      <c r="B24" s="175" t="s">
        <v>355</v>
      </c>
      <c r="C24" s="175" t="s">
        <v>326</v>
      </c>
      <c r="D24" s="176">
        <f t="shared" si="1"/>
        <v>162500</v>
      </c>
      <c r="E24" s="305" t="s">
        <v>60</v>
      </c>
      <c r="F24" s="177">
        <v>65</v>
      </c>
      <c r="G24" s="178">
        <v>1981</v>
      </c>
      <c r="H24" s="178" t="s">
        <v>130</v>
      </c>
      <c r="I24" s="25" t="s">
        <v>179</v>
      </c>
      <c r="J24" s="25" t="s">
        <v>376</v>
      </c>
      <c r="K24" s="25"/>
      <c r="L24" s="25" t="s">
        <v>382</v>
      </c>
      <c r="M24" s="4" t="s">
        <v>137</v>
      </c>
      <c r="N24" s="25" t="s">
        <v>357</v>
      </c>
      <c r="O24" s="25"/>
      <c r="P24" s="298" t="s">
        <v>133</v>
      </c>
      <c r="Q24" s="4" t="s">
        <v>133</v>
      </c>
      <c r="R24" s="4" t="s">
        <v>137</v>
      </c>
      <c r="S24" s="4" t="s">
        <v>133</v>
      </c>
      <c r="T24" s="4"/>
      <c r="U24" s="4"/>
      <c r="V24" s="298"/>
      <c r="W24" s="25"/>
      <c r="X24" s="25"/>
      <c r="Y24" s="4"/>
      <c r="Z24" s="4"/>
      <c r="AA24" s="4"/>
      <c r="AB24" s="4" t="s">
        <v>133</v>
      </c>
      <c r="AC24" s="45" t="s">
        <v>133</v>
      </c>
      <c r="AD24" s="25" t="s">
        <v>133</v>
      </c>
      <c r="AE24" s="25"/>
      <c r="AF24" s="25"/>
      <c r="AG24" s="45"/>
      <c r="AH24" s="45"/>
      <c r="AI24" s="45"/>
    </row>
    <row r="25" spans="1:35" s="81" customFormat="1" ht="13.2">
      <c r="A25" s="24">
        <v>22</v>
      </c>
      <c r="B25" s="175" t="s">
        <v>356</v>
      </c>
      <c r="C25" s="175" t="s">
        <v>315</v>
      </c>
      <c r="D25" s="176">
        <v>75600</v>
      </c>
      <c r="E25" s="305" t="s">
        <v>55</v>
      </c>
      <c r="F25" s="177">
        <v>18</v>
      </c>
      <c r="G25" s="178">
        <v>2004</v>
      </c>
      <c r="H25" s="178" t="s">
        <v>130</v>
      </c>
      <c r="I25" s="25" t="s">
        <v>179</v>
      </c>
      <c r="J25" s="25"/>
      <c r="K25" s="25"/>
      <c r="L25" s="25" t="s">
        <v>379</v>
      </c>
      <c r="M25" s="4" t="s">
        <v>137</v>
      </c>
      <c r="N25" s="25" t="s">
        <v>275</v>
      </c>
      <c r="O25" s="25"/>
      <c r="P25" s="4"/>
      <c r="Q25" s="4" t="s">
        <v>133</v>
      </c>
      <c r="R25" s="4" t="s">
        <v>137</v>
      </c>
      <c r="S25" s="4" t="s">
        <v>133</v>
      </c>
      <c r="T25" s="4"/>
      <c r="U25" s="4"/>
      <c r="V25" s="298" t="s">
        <v>133</v>
      </c>
      <c r="W25" s="25"/>
      <c r="X25" s="25"/>
      <c r="Y25" s="4"/>
      <c r="Z25" s="4"/>
      <c r="AA25" s="4"/>
      <c r="AB25" s="4" t="s">
        <v>133</v>
      </c>
      <c r="AC25" s="45" t="s">
        <v>133</v>
      </c>
      <c r="AD25" s="25" t="s">
        <v>133</v>
      </c>
      <c r="AE25" s="25"/>
      <c r="AF25" s="25"/>
      <c r="AG25" s="45"/>
      <c r="AH25" s="45"/>
      <c r="AI25" s="45"/>
    </row>
    <row r="26" spans="1:35" s="81" customFormat="1" ht="13.2">
      <c r="A26" s="24">
        <v>23</v>
      </c>
      <c r="B26" s="175" t="s">
        <v>358</v>
      </c>
      <c r="C26" s="175" t="s">
        <v>359</v>
      </c>
      <c r="D26" s="176">
        <v>91205</v>
      </c>
      <c r="E26" s="305" t="s">
        <v>55</v>
      </c>
      <c r="F26" s="177">
        <v>20</v>
      </c>
      <c r="G26" s="178">
        <v>2000</v>
      </c>
      <c r="H26" s="178" t="s">
        <v>130</v>
      </c>
      <c r="I26" s="25" t="s">
        <v>179</v>
      </c>
      <c r="J26" s="25" t="s">
        <v>376</v>
      </c>
      <c r="K26" s="25" t="s">
        <v>376</v>
      </c>
      <c r="L26" s="25" t="s">
        <v>136</v>
      </c>
      <c r="M26" s="4" t="s">
        <v>137</v>
      </c>
      <c r="N26" s="25" t="s">
        <v>275</v>
      </c>
      <c r="O26" s="25"/>
      <c r="P26" s="4" t="s">
        <v>133</v>
      </c>
      <c r="Q26" s="4" t="s">
        <v>133</v>
      </c>
      <c r="R26" s="4" t="s">
        <v>137</v>
      </c>
      <c r="S26" s="4" t="s">
        <v>133</v>
      </c>
      <c r="T26" s="4" t="s">
        <v>137</v>
      </c>
      <c r="U26" s="4" t="s">
        <v>133</v>
      </c>
      <c r="V26" s="4" t="s">
        <v>137</v>
      </c>
      <c r="W26" s="25" t="s">
        <v>137</v>
      </c>
      <c r="X26" s="25" t="s">
        <v>137</v>
      </c>
      <c r="Y26" s="4" t="s">
        <v>137</v>
      </c>
      <c r="Z26" s="4" t="s">
        <v>137</v>
      </c>
      <c r="AA26" s="4" t="s">
        <v>137</v>
      </c>
      <c r="AB26" s="4" t="s">
        <v>133</v>
      </c>
      <c r="AC26" s="45" t="s">
        <v>133</v>
      </c>
      <c r="AD26" s="25" t="s">
        <v>133</v>
      </c>
      <c r="AE26" s="25" t="s">
        <v>137</v>
      </c>
      <c r="AF26" s="25" t="s">
        <v>137</v>
      </c>
      <c r="AG26" s="45" t="s">
        <v>137</v>
      </c>
      <c r="AH26" s="45" t="s">
        <v>137</v>
      </c>
      <c r="AI26" s="45" t="s">
        <v>137</v>
      </c>
    </row>
    <row r="27" spans="1:35" s="81" customFormat="1" ht="13.2">
      <c r="A27" s="24">
        <v>24</v>
      </c>
      <c r="B27" s="175" t="s">
        <v>360</v>
      </c>
      <c r="C27" s="175" t="s">
        <v>337</v>
      </c>
      <c r="D27" s="176">
        <v>614480</v>
      </c>
      <c r="E27" s="305" t="s">
        <v>55</v>
      </c>
      <c r="F27" s="177">
        <v>120</v>
      </c>
      <c r="G27" s="178">
        <v>2005</v>
      </c>
      <c r="H27" s="178" t="s">
        <v>130</v>
      </c>
      <c r="I27" s="25" t="s">
        <v>179</v>
      </c>
      <c r="J27" s="25" t="s">
        <v>377</v>
      </c>
      <c r="K27" s="25" t="s">
        <v>377</v>
      </c>
      <c r="L27" s="25" t="s">
        <v>377</v>
      </c>
      <c r="M27" s="4" t="s">
        <v>137</v>
      </c>
      <c r="N27" s="25" t="s">
        <v>275</v>
      </c>
      <c r="O27" s="25"/>
      <c r="P27" s="4" t="s">
        <v>133</v>
      </c>
      <c r="Q27" s="4" t="s">
        <v>133</v>
      </c>
      <c r="R27" s="4" t="s">
        <v>137</v>
      </c>
      <c r="S27" s="4" t="s">
        <v>133</v>
      </c>
      <c r="T27" s="4" t="s">
        <v>137</v>
      </c>
      <c r="U27" s="4" t="s">
        <v>133</v>
      </c>
      <c r="V27" s="4" t="s">
        <v>137</v>
      </c>
      <c r="W27" s="25" t="s">
        <v>137</v>
      </c>
      <c r="X27" s="25" t="s">
        <v>137</v>
      </c>
      <c r="Y27" s="4" t="s">
        <v>137</v>
      </c>
      <c r="Z27" s="4" t="s">
        <v>137</v>
      </c>
      <c r="AA27" s="4" t="s">
        <v>137</v>
      </c>
      <c r="AB27" s="4" t="s">
        <v>133</v>
      </c>
      <c r="AC27" s="45" t="s">
        <v>133</v>
      </c>
      <c r="AD27" s="25" t="s">
        <v>133</v>
      </c>
      <c r="AE27" s="25" t="s">
        <v>137</v>
      </c>
      <c r="AF27" s="25" t="s">
        <v>137</v>
      </c>
      <c r="AG27" s="45" t="s">
        <v>137</v>
      </c>
      <c r="AH27" s="45" t="s">
        <v>137</v>
      </c>
      <c r="AI27" s="45" t="s">
        <v>137</v>
      </c>
    </row>
    <row r="28" spans="1:35" s="81" customFormat="1" ht="13.2">
      <c r="A28" s="24">
        <v>25</v>
      </c>
      <c r="B28" s="175" t="s">
        <v>361</v>
      </c>
      <c r="C28" s="175" t="s">
        <v>362</v>
      </c>
      <c r="D28" s="176">
        <v>1050000</v>
      </c>
      <c r="E28" s="305" t="s">
        <v>55</v>
      </c>
      <c r="F28" s="310">
        <v>68.39</v>
      </c>
      <c r="G28" s="178">
        <v>2012</v>
      </c>
      <c r="H28" s="178" t="s">
        <v>130</v>
      </c>
      <c r="I28" s="25" t="s">
        <v>179</v>
      </c>
      <c r="J28" s="25"/>
      <c r="K28" s="25" t="s">
        <v>381</v>
      </c>
      <c r="L28" s="25" t="s">
        <v>156</v>
      </c>
      <c r="M28" s="4" t="s">
        <v>137</v>
      </c>
      <c r="N28" s="25" t="s">
        <v>330</v>
      </c>
      <c r="O28" s="25"/>
      <c r="P28" s="298" t="s">
        <v>133</v>
      </c>
      <c r="Q28" s="4" t="s">
        <v>133</v>
      </c>
      <c r="R28" s="4" t="s">
        <v>137</v>
      </c>
      <c r="S28" s="4" t="s">
        <v>133</v>
      </c>
      <c r="T28" s="4"/>
      <c r="U28" s="4"/>
      <c r="V28" s="4"/>
      <c r="W28" s="25"/>
      <c r="X28" s="25"/>
      <c r="Y28" s="4"/>
      <c r="Z28" s="4"/>
      <c r="AA28" s="4"/>
      <c r="AB28" s="4" t="s">
        <v>133</v>
      </c>
      <c r="AC28" s="45" t="s">
        <v>133</v>
      </c>
      <c r="AD28" s="25" t="s">
        <v>133</v>
      </c>
      <c r="AE28" s="25"/>
      <c r="AF28" s="25"/>
      <c r="AG28" s="45"/>
      <c r="AH28" s="45"/>
      <c r="AI28" s="45"/>
    </row>
    <row r="29" spans="1:35" s="81" customFormat="1" ht="13.2">
      <c r="A29" s="24">
        <v>26</v>
      </c>
      <c r="B29" s="175" t="s">
        <v>364</v>
      </c>
      <c r="C29" s="175" t="s">
        <v>365</v>
      </c>
      <c r="D29" s="176">
        <f>2500*F29</f>
        <v>135000</v>
      </c>
      <c r="E29" s="305" t="s">
        <v>60</v>
      </c>
      <c r="F29" s="177">
        <v>54</v>
      </c>
      <c r="G29" s="178">
        <v>1972</v>
      </c>
      <c r="H29" s="178" t="s">
        <v>130</v>
      </c>
      <c r="I29" s="25" t="s">
        <v>179</v>
      </c>
      <c r="J29" s="25"/>
      <c r="K29" s="25"/>
      <c r="L29" s="25" t="s">
        <v>156</v>
      </c>
      <c r="M29" s="4" t="s">
        <v>137</v>
      </c>
      <c r="N29" s="25" t="s">
        <v>330</v>
      </c>
      <c r="O29" s="25"/>
      <c r="P29" s="298"/>
      <c r="Q29" s="4" t="s">
        <v>133</v>
      </c>
      <c r="R29" s="4" t="s">
        <v>137</v>
      </c>
      <c r="S29" s="4" t="s">
        <v>133</v>
      </c>
      <c r="T29" s="4"/>
      <c r="U29" s="4" t="s">
        <v>133</v>
      </c>
      <c r="V29" s="298" t="s">
        <v>137</v>
      </c>
      <c r="W29" s="25"/>
      <c r="X29" s="25"/>
      <c r="Y29" s="4"/>
      <c r="Z29" s="4"/>
      <c r="AA29" s="4" t="s">
        <v>133</v>
      </c>
      <c r="AB29" s="4" t="s">
        <v>133</v>
      </c>
      <c r="AC29" s="45" t="s">
        <v>133</v>
      </c>
      <c r="AD29" s="25" t="s">
        <v>133</v>
      </c>
      <c r="AE29" s="25"/>
      <c r="AF29" s="25"/>
      <c r="AG29" s="45"/>
      <c r="AH29" s="45"/>
      <c r="AI29" s="45"/>
    </row>
    <row r="30" spans="1:35" s="81" customFormat="1" ht="13.2">
      <c r="A30" s="24">
        <v>27</v>
      </c>
      <c r="B30" s="175" t="s">
        <v>366</v>
      </c>
      <c r="C30" s="175" t="s">
        <v>367</v>
      </c>
      <c r="D30" s="176">
        <v>1000000</v>
      </c>
      <c r="E30" s="305" t="s">
        <v>55</v>
      </c>
      <c r="F30" s="310">
        <v>763</v>
      </c>
      <c r="G30" s="178">
        <v>1935</v>
      </c>
      <c r="H30" s="178" t="s">
        <v>130</v>
      </c>
      <c r="I30" s="25" t="s">
        <v>179</v>
      </c>
      <c r="J30" s="25" t="s">
        <v>376</v>
      </c>
      <c r="K30" s="25"/>
      <c r="L30" s="25" t="s">
        <v>379</v>
      </c>
      <c r="M30" s="4" t="s">
        <v>137</v>
      </c>
      <c r="N30" s="25" t="s">
        <v>363</v>
      </c>
      <c r="O30" s="25"/>
      <c r="P30" s="298" t="s">
        <v>133</v>
      </c>
      <c r="Q30" s="4" t="s">
        <v>133</v>
      </c>
      <c r="R30" s="4" t="s">
        <v>137</v>
      </c>
      <c r="S30" s="4" t="s">
        <v>133</v>
      </c>
      <c r="T30" s="4"/>
      <c r="U30" s="4"/>
      <c r="V30" s="298" t="s">
        <v>137</v>
      </c>
      <c r="W30" s="25"/>
      <c r="X30" s="25"/>
      <c r="Y30" s="4" t="s">
        <v>137</v>
      </c>
      <c r="Z30" s="4"/>
      <c r="AA30" s="4" t="s">
        <v>137</v>
      </c>
      <c r="AB30" s="4" t="s">
        <v>133</v>
      </c>
      <c r="AC30" s="45" t="s">
        <v>133</v>
      </c>
      <c r="AD30" s="25" t="s">
        <v>133</v>
      </c>
      <c r="AE30" s="25"/>
      <c r="AF30" s="25"/>
      <c r="AG30" s="45"/>
      <c r="AH30" s="45"/>
      <c r="AI30" s="45"/>
    </row>
    <row r="31" spans="1:35" s="81" customFormat="1" ht="13.2">
      <c r="A31" s="24">
        <v>28</v>
      </c>
      <c r="B31" s="175" t="s">
        <v>368</v>
      </c>
      <c r="C31" s="175" t="s">
        <v>369</v>
      </c>
      <c r="D31" s="176">
        <v>350000</v>
      </c>
      <c r="E31" s="305" t="s">
        <v>55</v>
      </c>
      <c r="F31" s="310">
        <v>213</v>
      </c>
      <c r="G31" s="178">
        <v>1972</v>
      </c>
      <c r="H31" s="178" t="s">
        <v>130</v>
      </c>
      <c r="I31" s="25" t="s">
        <v>179</v>
      </c>
      <c r="J31" s="25"/>
      <c r="K31" s="25" t="s">
        <v>376</v>
      </c>
      <c r="L31" s="25" t="s">
        <v>156</v>
      </c>
      <c r="M31" s="4" t="s">
        <v>137</v>
      </c>
      <c r="N31" s="25" t="s">
        <v>375</v>
      </c>
      <c r="O31" s="25"/>
      <c r="P31" s="298" t="s">
        <v>133</v>
      </c>
      <c r="Q31" s="4" t="s">
        <v>133</v>
      </c>
      <c r="R31" s="4" t="s">
        <v>137</v>
      </c>
      <c r="S31" s="4" t="s">
        <v>133</v>
      </c>
      <c r="T31" s="4"/>
      <c r="U31" s="4"/>
      <c r="V31" s="298"/>
      <c r="W31" s="25"/>
      <c r="X31" s="25"/>
      <c r="Y31" s="4"/>
      <c r="Z31" s="4"/>
      <c r="AA31" s="4"/>
      <c r="AB31" s="4" t="s">
        <v>133</v>
      </c>
      <c r="AC31" s="45" t="s">
        <v>133</v>
      </c>
      <c r="AD31" s="25" t="s">
        <v>133</v>
      </c>
      <c r="AE31" s="25"/>
      <c r="AF31" s="25"/>
      <c r="AG31" s="45"/>
      <c r="AH31" s="45"/>
      <c r="AI31" s="45"/>
    </row>
    <row r="32" spans="1:35" s="81" customFormat="1" ht="13.2">
      <c r="A32" s="24">
        <v>29</v>
      </c>
      <c r="B32" s="175" t="s">
        <v>370</v>
      </c>
      <c r="C32" s="175" t="s">
        <v>371</v>
      </c>
      <c r="D32" s="176">
        <v>350000</v>
      </c>
      <c r="E32" s="305" t="s">
        <v>55</v>
      </c>
      <c r="F32" s="310">
        <v>208.5</v>
      </c>
      <c r="G32" s="178">
        <v>1972</v>
      </c>
      <c r="H32" s="178" t="s">
        <v>130</v>
      </c>
      <c r="I32" s="25" t="s">
        <v>179</v>
      </c>
      <c r="J32" s="25"/>
      <c r="K32" s="25"/>
      <c r="L32" s="25" t="s">
        <v>156</v>
      </c>
      <c r="M32" s="4" t="s">
        <v>137</v>
      </c>
      <c r="N32" s="25" t="s">
        <v>340</v>
      </c>
      <c r="O32" s="25"/>
      <c r="P32" s="298"/>
      <c r="Q32" s="4" t="s">
        <v>133</v>
      </c>
      <c r="R32" s="4" t="s">
        <v>137</v>
      </c>
      <c r="S32" s="4" t="s">
        <v>133</v>
      </c>
      <c r="T32" s="4"/>
      <c r="U32" s="4"/>
      <c r="V32" s="298" t="s">
        <v>137</v>
      </c>
      <c r="W32" s="25"/>
      <c r="X32" s="25"/>
      <c r="Y32" s="4"/>
      <c r="Z32" s="4"/>
      <c r="AA32" s="4"/>
      <c r="AB32" s="4" t="s">
        <v>133</v>
      </c>
      <c r="AC32" s="45" t="s">
        <v>133</v>
      </c>
      <c r="AD32" s="25" t="s">
        <v>133</v>
      </c>
      <c r="AE32" s="25"/>
      <c r="AF32" s="25"/>
      <c r="AG32" s="45"/>
      <c r="AH32" s="45"/>
      <c r="AI32" s="45"/>
    </row>
    <row r="33" spans="1:35" s="81" customFormat="1" ht="13.2">
      <c r="A33" s="24">
        <v>30</v>
      </c>
      <c r="B33" s="175" t="s">
        <v>372</v>
      </c>
      <c r="C33" s="175" t="s">
        <v>365</v>
      </c>
      <c r="D33" s="176">
        <f>2500*F33</f>
        <v>510000</v>
      </c>
      <c r="E33" s="305" t="s">
        <v>60</v>
      </c>
      <c r="F33" s="177">
        <v>204</v>
      </c>
      <c r="G33" s="178">
        <v>1950</v>
      </c>
      <c r="H33" s="311" t="s">
        <v>130</v>
      </c>
      <c r="I33" s="309" t="s">
        <v>381</v>
      </c>
      <c r="J33" s="25"/>
      <c r="K33" s="25"/>
      <c r="L33" s="309" t="s">
        <v>156</v>
      </c>
      <c r="M33" s="4" t="s">
        <v>137</v>
      </c>
      <c r="N33" s="25" t="s">
        <v>374</v>
      </c>
      <c r="O33" s="25"/>
      <c r="P33" s="298" t="s">
        <v>133</v>
      </c>
      <c r="Q33" s="4" t="s">
        <v>133</v>
      </c>
      <c r="R33" s="4" t="s">
        <v>137</v>
      </c>
      <c r="S33" s="4" t="s">
        <v>133</v>
      </c>
      <c r="T33" s="4" t="s">
        <v>133</v>
      </c>
      <c r="U33" s="4" t="s">
        <v>133</v>
      </c>
      <c r="V33" s="298" t="s">
        <v>446</v>
      </c>
      <c r="W33" s="25"/>
      <c r="X33" s="25"/>
      <c r="Y33" s="4" t="s">
        <v>133</v>
      </c>
      <c r="Z33" s="4" t="s">
        <v>137</v>
      </c>
      <c r="AA33" s="4" t="s">
        <v>133</v>
      </c>
      <c r="AB33" s="4" t="s">
        <v>133</v>
      </c>
      <c r="AC33" s="45" t="s">
        <v>133</v>
      </c>
      <c r="AD33" s="25" t="s">
        <v>133</v>
      </c>
      <c r="AE33" s="25"/>
      <c r="AF33" s="25"/>
      <c r="AG33" s="45"/>
      <c r="AH33" s="45"/>
      <c r="AI33" s="45"/>
    </row>
    <row r="34" spans="1:35" s="81" customFormat="1" ht="13.2">
      <c r="A34" s="200">
        <v>31</v>
      </c>
      <c r="B34" s="252" t="s">
        <v>373</v>
      </c>
      <c r="C34" s="175" t="s">
        <v>315</v>
      </c>
      <c r="D34" s="176">
        <f>1500*F34</f>
        <v>34500</v>
      </c>
      <c r="E34" s="312" t="s">
        <v>60</v>
      </c>
      <c r="F34" s="177">
        <v>23</v>
      </c>
      <c r="G34" s="178">
        <v>1989</v>
      </c>
      <c r="H34" s="178" t="s">
        <v>130</v>
      </c>
      <c r="I34" s="25"/>
      <c r="J34" s="25"/>
      <c r="K34" s="25"/>
      <c r="L34" s="25"/>
      <c r="M34" s="4" t="s">
        <v>137</v>
      </c>
      <c r="N34" s="25"/>
      <c r="O34" s="25"/>
      <c r="P34" s="298"/>
      <c r="Q34" s="4" t="s">
        <v>133</v>
      </c>
      <c r="R34" s="4" t="s">
        <v>137</v>
      </c>
      <c r="S34" s="4" t="s">
        <v>133</v>
      </c>
      <c r="T34" s="4"/>
      <c r="U34" s="4"/>
      <c r="V34" s="298"/>
      <c r="W34" s="25"/>
      <c r="X34" s="25"/>
      <c r="Y34" s="4"/>
      <c r="Z34" s="4"/>
      <c r="AA34" s="4"/>
      <c r="AB34" s="4" t="s">
        <v>133</v>
      </c>
      <c r="AC34" s="45" t="s">
        <v>133</v>
      </c>
      <c r="AD34" s="25" t="s">
        <v>133</v>
      </c>
      <c r="AE34" s="25"/>
      <c r="AF34" s="25"/>
      <c r="AG34" s="45"/>
      <c r="AH34" s="45"/>
      <c r="AI34" s="253"/>
    </row>
    <row r="35" spans="1:35" s="81" customFormat="1" ht="13.2">
      <c r="A35" s="200">
        <v>32</v>
      </c>
      <c r="B35" s="313" t="s">
        <v>399</v>
      </c>
      <c r="C35" s="313" t="s">
        <v>304</v>
      </c>
      <c r="D35" s="314">
        <v>2196024.7999999998</v>
      </c>
      <c r="E35" s="315" t="s">
        <v>55</v>
      </c>
      <c r="F35" s="261"/>
      <c r="G35" s="262"/>
      <c r="H35" s="262"/>
      <c r="I35" s="263"/>
      <c r="J35" s="263"/>
      <c r="K35" s="263"/>
      <c r="L35" s="263"/>
      <c r="M35" s="264"/>
      <c r="N35" s="263"/>
      <c r="O35" s="263"/>
      <c r="P35" s="264"/>
      <c r="Q35" s="264"/>
      <c r="R35" s="264"/>
      <c r="S35" s="264"/>
      <c r="T35" s="264"/>
      <c r="U35" s="264"/>
      <c r="V35" s="264"/>
      <c r="W35" s="263"/>
      <c r="X35" s="263"/>
      <c r="Y35" s="264"/>
      <c r="Z35" s="264"/>
      <c r="AA35" s="264"/>
      <c r="AB35" s="264"/>
      <c r="AC35" s="285"/>
      <c r="AD35" s="263"/>
      <c r="AE35" s="263"/>
      <c r="AF35" s="263"/>
      <c r="AG35" s="285"/>
      <c r="AH35" s="285"/>
      <c r="AI35" s="286"/>
    </row>
    <row r="36" spans="1:35" s="81" customFormat="1" ht="13.2">
      <c r="A36" s="200">
        <v>33</v>
      </c>
      <c r="B36" s="313" t="s">
        <v>400</v>
      </c>
      <c r="C36" s="313" t="s">
        <v>304</v>
      </c>
      <c r="D36" s="314">
        <v>813094</v>
      </c>
      <c r="E36" s="315" t="s">
        <v>55</v>
      </c>
      <c r="F36" s="265"/>
      <c r="G36" s="266"/>
      <c r="H36" s="266"/>
      <c r="I36" s="267"/>
      <c r="J36" s="267"/>
      <c r="K36" s="267"/>
      <c r="L36" s="267"/>
      <c r="M36" s="268"/>
      <c r="N36" s="267"/>
      <c r="O36" s="267"/>
      <c r="P36" s="268"/>
      <c r="Q36" s="268"/>
      <c r="R36" s="268"/>
      <c r="S36" s="268"/>
      <c r="T36" s="268"/>
      <c r="U36" s="268"/>
      <c r="V36" s="268"/>
      <c r="W36" s="267"/>
      <c r="X36" s="267"/>
      <c r="Y36" s="268"/>
      <c r="Z36" s="268"/>
      <c r="AA36" s="268"/>
      <c r="AB36" s="268"/>
      <c r="AC36" s="287"/>
      <c r="AD36" s="267"/>
      <c r="AE36" s="267"/>
      <c r="AF36" s="267"/>
      <c r="AG36" s="287"/>
      <c r="AH36" s="287"/>
      <c r="AI36" s="287"/>
    </row>
    <row r="37" spans="1:35" s="81" customFormat="1" ht="27" thickBot="1">
      <c r="A37" s="200">
        <v>34</v>
      </c>
      <c r="B37" s="316" t="s">
        <v>434</v>
      </c>
      <c r="C37" s="316" t="s">
        <v>315</v>
      </c>
      <c r="D37" s="317">
        <v>116792.32000000001</v>
      </c>
      <c r="E37" s="318" t="s">
        <v>55</v>
      </c>
      <c r="F37" s="269"/>
      <c r="G37" s="270"/>
      <c r="H37" s="270"/>
      <c r="I37" s="271"/>
      <c r="J37" s="271"/>
      <c r="K37" s="271"/>
      <c r="L37" s="271"/>
      <c r="M37" s="272"/>
      <c r="N37" s="271"/>
      <c r="O37" s="271"/>
      <c r="P37" s="272"/>
      <c r="Q37" s="272"/>
      <c r="R37" s="272"/>
      <c r="S37" s="272"/>
      <c r="T37" s="272"/>
      <c r="U37" s="272"/>
      <c r="V37" s="272"/>
      <c r="W37" s="271"/>
      <c r="X37" s="271"/>
      <c r="Y37" s="272"/>
      <c r="Z37" s="272"/>
      <c r="AA37" s="272"/>
      <c r="AB37" s="272"/>
      <c r="AC37" s="288"/>
      <c r="AD37" s="267"/>
      <c r="AE37" s="271"/>
      <c r="AF37" s="271"/>
      <c r="AG37" s="287"/>
      <c r="AH37" s="287"/>
      <c r="AI37" s="287"/>
    </row>
    <row r="38" spans="1:35" s="81" customFormat="1" ht="26.4">
      <c r="A38" s="201">
        <v>35</v>
      </c>
      <c r="B38" s="202" t="s">
        <v>424</v>
      </c>
      <c r="C38" s="202" t="s">
        <v>417</v>
      </c>
      <c r="D38" s="203">
        <v>172000</v>
      </c>
      <c r="E38" s="319" t="s">
        <v>55</v>
      </c>
      <c r="F38" s="254"/>
      <c r="G38" s="255"/>
      <c r="H38" s="255"/>
      <c r="I38" s="256"/>
      <c r="J38" s="256"/>
      <c r="K38" s="256"/>
      <c r="L38" s="256"/>
      <c r="M38" s="257"/>
      <c r="N38" s="256"/>
      <c r="O38" s="256"/>
      <c r="P38" s="257"/>
      <c r="Q38" s="257"/>
      <c r="R38" s="75"/>
      <c r="S38" s="75"/>
      <c r="T38" s="75"/>
      <c r="U38" s="75"/>
      <c r="V38" s="75"/>
      <c r="W38" s="79"/>
      <c r="X38" s="79"/>
      <c r="Y38" s="75"/>
      <c r="Z38" s="75"/>
      <c r="AA38" s="75"/>
      <c r="AB38" s="75"/>
      <c r="AC38" s="80"/>
      <c r="AD38" s="291"/>
      <c r="AE38" s="79"/>
      <c r="AF38" s="79"/>
      <c r="AG38" s="292"/>
      <c r="AH38" s="292"/>
      <c r="AI38" s="292"/>
    </row>
    <row r="39" spans="1:35" s="29" customFormat="1" ht="13.2">
      <c r="A39" s="186">
        <v>36</v>
      </c>
      <c r="B39" s="190" t="s">
        <v>404</v>
      </c>
      <c r="C39" s="190" t="s">
        <v>403</v>
      </c>
      <c r="D39" s="191">
        <v>23515.83</v>
      </c>
      <c r="E39" s="312" t="s">
        <v>55</v>
      </c>
      <c r="F39" s="273"/>
      <c r="G39" s="274"/>
      <c r="H39" s="274"/>
      <c r="I39" s="275"/>
      <c r="J39" s="275"/>
      <c r="K39" s="275"/>
      <c r="L39" s="275"/>
      <c r="M39" s="276"/>
      <c r="N39" s="275"/>
      <c r="O39" s="275"/>
      <c r="P39" s="276"/>
      <c r="Q39" s="276"/>
      <c r="R39" s="27"/>
      <c r="S39" s="27"/>
      <c r="T39" s="27"/>
      <c r="U39" s="27"/>
      <c r="V39" s="27"/>
      <c r="W39" s="26"/>
      <c r="X39" s="26"/>
      <c r="Y39" s="27"/>
      <c r="Z39" s="27"/>
      <c r="AA39" s="27"/>
      <c r="AB39" s="27"/>
      <c r="AC39" s="28"/>
      <c r="AD39" s="26"/>
      <c r="AE39" s="26"/>
      <c r="AF39" s="26"/>
      <c r="AG39" s="28"/>
      <c r="AH39" s="28"/>
      <c r="AI39" s="28"/>
    </row>
    <row r="40" spans="1:35" s="29" customFormat="1" ht="13.2">
      <c r="A40" s="187">
        <v>37</v>
      </c>
      <c r="B40" s="190" t="s">
        <v>405</v>
      </c>
      <c r="C40" s="190" t="s">
        <v>406</v>
      </c>
      <c r="D40" s="191">
        <v>18265.5</v>
      </c>
      <c r="E40" s="320" t="s">
        <v>55</v>
      </c>
      <c r="F40" s="277"/>
      <c r="G40" s="278"/>
      <c r="H40" s="278"/>
      <c r="I40" s="279"/>
      <c r="J40" s="279"/>
      <c r="K40" s="279"/>
      <c r="L40" s="279"/>
      <c r="M40" s="280"/>
      <c r="N40" s="279"/>
      <c r="O40" s="279"/>
      <c r="P40" s="280"/>
      <c r="Q40" s="280"/>
      <c r="R40" s="27"/>
      <c r="S40" s="27"/>
      <c r="T40" s="27"/>
      <c r="U40" s="27"/>
      <c r="V40" s="27"/>
      <c r="W40" s="26"/>
      <c r="X40" s="26"/>
      <c r="Y40" s="27"/>
      <c r="Z40" s="27"/>
      <c r="AA40" s="27"/>
      <c r="AB40" s="27"/>
      <c r="AC40" s="28"/>
      <c r="AD40" s="26"/>
      <c r="AE40" s="26"/>
      <c r="AF40" s="26"/>
      <c r="AG40" s="28"/>
      <c r="AH40" s="28"/>
      <c r="AI40" s="28"/>
    </row>
    <row r="41" spans="1:35" s="29" customFormat="1" ht="13.2">
      <c r="A41" s="187">
        <v>38</v>
      </c>
      <c r="B41" s="190" t="s">
        <v>405</v>
      </c>
      <c r="C41" s="190" t="s">
        <v>407</v>
      </c>
      <c r="D41" s="191">
        <v>23249.55</v>
      </c>
      <c r="E41" s="320" t="s">
        <v>55</v>
      </c>
      <c r="F41" s="277"/>
      <c r="G41" s="278"/>
      <c r="H41" s="278"/>
      <c r="I41" s="279"/>
      <c r="J41" s="279"/>
      <c r="K41" s="279"/>
      <c r="L41" s="279"/>
      <c r="M41" s="280"/>
      <c r="N41" s="279"/>
      <c r="O41" s="279"/>
      <c r="P41" s="280"/>
      <c r="Q41" s="280"/>
      <c r="R41" s="27"/>
      <c r="S41" s="27"/>
      <c r="T41" s="27"/>
      <c r="U41" s="27"/>
      <c r="V41" s="27"/>
      <c r="W41" s="26"/>
      <c r="X41" s="26"/>
      <c r="Y41" s="27"/>
      <c r="Z41" s="27"/>
      <c r="AA41" s="27"/>
      <c r="AB41" s="27"/>
      <c r="AC41" s="28"/>
      <c r="AD41" s="26"/>
      <c r="AE41" s="26"/>
      <c r="AF41" s="26"/>
      <c r="AG41" s="28"/>
      <c r="AH41" s="28"/>
      <c r="AI41" s="28"/>
    </row>
    <row r="42" spans="1:35" s="29" customFormat="1" ht="13.2">
      <c r="A42" s="187">
        <v>39</v>
      </c>
      <c r="B42" s="190" t="s">
        <v>405</v>
      </c>
      <c r="C42" s="190" t="s">
        <v>408</v>
      </c>
      <c r="D42" s="191">
        <v>30671.8</v>
      </c>
      <c r="E42" s="320" t="s">
        <v>55</v>
      </c>
      <c r="F42" s="277"/>
      <c r="G42" s="278"/>
      <c r="H42" s="278"/>
      <c r="I42" s="279"/>
      <c r="J42" s="279"/>
      <c r="K42" s="279"/>
      <c r="L42" s="279"/>
      <c r="M42" s="280"/>
      <c r="N42" s="279"/>
      <c r="O42" s="279"/>
      <c r="P42" s="280"/>
      <c r="Q42" s="280"/>
      <c r="R42" s="27"/>
      <c r="S42" s="27"/>
      <c r="T42" s="27"/>
      <c r="U42" s="27"/>
      <c r="V42" s="27"/>
      <c r="W42" s="26"/>
      <c r="X42" s="26"/>
      <c r="Y42" s="27"/>
      <c r="Z42" s="27"/>
      <c r="AA42" s="27"/>
      <c r="AB42" s="27"/>
      <c r="AC42" s="28"/>
      <c r="AD42" s="26"/>
      <c r="AE42" s="26"/>
      <c r="AF42" s="26"/>
      <c r="AG42" s="28"/>
      <c r="AH42" s="28"/>
      <c r="AI42" s="28"/>
    </row>
    <row r="43" spans="1:35" s="29" customFormat="1" ht="13.2">
      <c r="A43" s="187">
        <v>40</v>
      </c>
      <c r="B43" s="190" t="s">
        <v>405</v>
      </c>
      <c r="C43" s="190" t="s">
        <v>409</v>
      </c>
      <c r="D43" s="191">
        <v>25682.400000000001</v>
      </c>
      <c r="E43" s="320" t="s">
        <v>55</v>
      </c>
      <c r="F43" s="277"/>
      <c r="G43" s="278"/>
      <c r="H43" s="278"/>
      <c r="I43" s="279"/>
      <c r="J43" s="279"/>
      <c r="K43" s="279"/>
      <c r="L43" s="279"/>
      <c r="M43" s="280"/>
      <c r="N43" s="279"/>
      <c r="O43" s="279"/>
      <c r="P43" s="280"/>
      <c r="Q43" s="280"/>
      <c r="R43" s="27"/>
      <c r="S43" s="27"/>
      <c r="T43" s="27"/>
      <c r="U43" s="27"/>
      <c r="V43" s="27"/>
      <c r="W43" s="26"/>
      <c r="X43" s="26"/>
      <c r="Y43" s="27"/>
      <c r="Z43" s="27"/>
      <c r="AA43" s="27"/>
      <c r="AB43" s="27"/>
      <c r="AC43" s="28"/>
      <c r="AD43" s="26"/>
      <c r="AE43" s="26"/>
      <c r="AF43" s="26"/>
      <c r="AG43" s="28"/>
      <c r="AH43" s="28"/>
      <c r="AI43" s="28"/>
    </row>
    <row r="44" spans="1:35" s="29" customFormat="1" ht="13.2">
      <c r="A44" s="187">
        <v>41</v>
      </c>
      <c r="B44" s="190" t="s">
        <v>405</v>
      </c>
      <c r="C44" s="190" t="s">
        <v>410</v>
      </c>
      <c r="D44" s="191">
        <v>17023.939999999999</v>
      </c>
      <c r="E44" s="320" t="s">
        <v>55</v>
      </c>
      <c r="F44" s="277"/>
      <c r="G44" s="278"/>
      <c r="H44" s="278"/>
      <c r="I44" s="279"/>
      <c r="J44" s="279"/>
      <c r="K44" s="279"/>
      <c r="L44" s="279"/>
      <c r="M44" s="280"/>
      <c r="N44" s="279"/>
      <c r="O44" s="279"/>
      <c r="P44" s="280"/>
      <c r="Q44" s="280"/>
      <c r="R44" s="27"/>
      <c r="S44" s="27"/>
      <c r="T44" s="27"/>
      <c r="U44" s="27"/>
      <c r="V44" s="27"/>
      <c r="W44" s="26"/>
      <c r="X44" s="26"/>
      <c r="Y44" s="27"/>
      <c r="Z44" s="27"/>
      <c r="AA44" s="27"/>
      <c r="AB44" s="27"/>
      <c r="AC44" s="28"/>
      <c r="AD44" s="26"/>
      <c r="AE44" s="26"/>
      <c r="AF44" s="26"/>
      <c r="AG44" s="28"/>
      <c r="AH44" s="28"/>
      <c r="AI44" s="28"/>
    </row>
    <row r="45" spans="1:35" s="29" customFormat="1" ht="13.2">
      <c r="A45" s="187">
        <v>42</v>
      </c>
      <c r="B45" s="190" t="s">
        <v>411</v>
      </c>
      <c r="C45" s="190" t="s">
        <v>412</v>
      </c>
      <c r="D45" s="191">
        <v>36900</v>
      </c>
      <c r="E45" s="320" t="s">
        <v>55</v>
      </c>
      <c r="F45" s="277"/>
      <c r="G45" s="278"/>
      <c r="H45" s="278"/>
      <c r="I45" s="279"/>
      <c r="J45" s="279"/>
      <c r="K45" s="279"/>
      <c r="L45" s="279"/>
      <c r="M45" s="280"/>
      <c r="N45" s="279"/>
      <c r="O45" s="279"/>
      <c r="P45" s="280"/>
      <c r="Q45" s="280"/>
      <c r="R45" s="27"/>
      <c r="S45" s="27"/>
      <c r="T45" s="27"/>
      <c r="U45" s="27"/>
      <c r="V45" s="27"/>
      <c r="W45" s="26"/>
      <c r="X45" s="26"/>
      <c r="Y45" s="27"/>
      <c r="Z45" s="27"/>
      <c r="AA45" s="27"/>
      <c r="AB45" s="27"/>
      <c r="AC45" s="28"/>
      <c r="AD45" s="26"/>
      <c r="AE45" s="26"/>
      <c r="AF45" s="26"/>
      <c r="AG45" s="28"/>
      <c r="AH45" s="28"/>
      <c r="AI45" s="28"/>
    </row>
    <row r="46" spans="1:35" s="29" customFormat="1" ht="13.2">
      <c r="A46" s="187">
        <v>43</v>
      </c>
      <c r="B46" s="190" t="s">
        <v>411</v>
      </c>
      <c r="C46" s="190" t="s">
        <v>413</v>
      </c>
      <c r="D46" s="191">
        <v>36900</v>
      </c>
      <c r="E46" s="320" t="s">
        <v>55</v>
      </c>
      <c r="F46" s="277"/>
      <c r="G46" s="278"/>
      <c r="H46" s="278"/>
      <c r="I46" s="279"/>
      <c r="J46" s="279"/>
      <c r="K46" s="279"/>
      <c r="L46" s="279"/>
      <c r="M46" s="280"/>
      <c r="N46" s="279"/>
      <c r="O46" s="279"/>
      <c r="P46" s="280"/>
      <c r="Q46" s="280"/>
      <c r="R46" s="27"/>
      <c r="S46" s="27"/>
      <c r="T46" s="27"/>
      <c r="U46" s="27"/>
      <c r="V46" s="27"/>
      <c r="W46" s="26"/>
      <c r="X46" s="26"/>
      <c r="Y46" s="27"/>
      <c r="Z46" s="27"/>
      <c r="AA46" s="27"/>
      <c r="AB46" s="27"/>
      <c r="AC46" s="28"/>
      <c r="AD46" s="26"/>
      <c r="AE46" s="26"/>
      <c r="AF46" s="26"/>
      <c r="AG46" s="28"/>
      <c r="AH46" s="28"/>
      <c r="AI46" s="28"/>
    </row>
    <row r="47" spans="1:35" s="29" customFormat="1" ht="13.2">
      <c r="A47" s="187">
        <v>44</v>
      </c>
      <c r="B47" s="190" t="s">
        <v>411</v>
      </c>
      <c r="C47" s="190" t="s">
        <v>414</v>
      </c>
      <c r="D47" s="191">
        <v>36900</v>
      </c>
      <c r="E47" s="320" t="s">
        <v>55</v>
      </c>
      <c r="F47" s="277"/>
      <c r="G47" s="278"/>
      <c r="H47" s="278"/>
      <c r="I47" s="279"/>
      <c r="J47" s="279"/>
      <c r="K47" s="279"/>
      <c r="L47" s="279"/>
      <c r="M47" s="280"/>
      <c r="N47" s="279"/>
      <c r="O47" s="279"/>
      <c r="P47" s="280"/>
      <c r="Q47" s="280"/>
      <c r="R47" s="27"/>
      <c r="S47" s="27"/>
      <c r="T47" s="27"/>
      <c r="U47" s="27"/>
      <c r="V47" s="27"/>
      <c r="W47" s="26"/>
      <c r="X47" s="26"/>
      <c r="Y47" s="27"/>
      <c r="Z47" s="27"/>
      <c r="AA47" s="27"/>
      <c r="AB47" s="27"/>
      <c r="AC47" s="28"/>
      <c r="AD47" s="26"/>
      <c r="AE47" s="26"/>
      <c r="AF47" s="26"/>
      <c r="AG47" s="28"/>
      <c r="AH47" s="28"/>
      <c r="AI47" s="28"/>
    </row>
    <row r="48" spans="1:35" s="29" customFormat="1" ht="13.2">
      <c r="A48" s="187">
        <v>45</v>
      </c>
      <c r="B48" s="190" t="s">
        <v>411</v>
      </c>
      <c r="C48" s="190" t="s">
        <v>415</v>
      </c>
      <c r="D48" s="191">
        <v>36900</v>
      </c>
      <c r="E48" s="320" t="s">
        <v>55</v>
      </c>
      <c r="F48" s="277"/>
      <c r="G48" s="278"/>
      <c r="H48" s="278"/>
      <c r="I48" s="279"/>
      <c r="J48" s="279"/>
      <c r="K48" s="279"/>
      <c r="L48" s="279"/>
      <c r="M48" s="280"/>
      <c r="N48" s="279"/>
      <c r="O48" s="279"/>
      <c r="P48" s="280"/>
      <c r="Q48" s="280"/>
      <c r="R48" s="27"/>
      <c r="S48" s="27"/>
      <c r="T48" s="27"/>
      <c r="U48" s="27"/>
      <c r="V48" s="27"/>
      <c r="W48" s="26"/>
      <c r="X48" s="26"/>
      <c r="Y48" s="27"/>
      <c r="Z48" s="27"/>
      <c r="AA48" s="27"/>
      <c r="AB48" s="27"/>
      <c r="AC48" s="28"/>
      <c r="AD48" s="26"/>
      <c r="AE48" s="26"/>
      <c r="AF48" s="26"/>
      <c r="AG48" s="28"/>
      <c r="AH48" s="28"/>
      <c r="AI48" s="28"/>
    </row>
    <row r="49" spans="1:35" s="29" customFormat="1" thickBot="1">
      <c r="A49" s="188">
        <v>46</v>
      </c>
      <c r="B49" s="189" t="s">
        <v>411</v>
      </c>
      <c r="C49" s="189" t="s">
        <v>416</v>
      </c>
      <c r="D49" s="185">
        <v>36900</v>
      </c>
      <c r="E49" s="321" t="s">
        <v>55</v>
      </c>
      <c r="F49" s="281"/>
      <c r="G49" s="282"/>
      <c r="H49" s="282"/>
      <c r="I49" s="283"/>
      <c r="J49" s="283"/>
      <c r="K49" s="283"/>
      <c r="L49" s="283"/>
      <c r="M49" s="284"/>
      <c r="N49" s="283"/>
      <c r="O49" s="283"/>
      <c r="P49" s="284"/>
      <c r="Q49" s="284"/>
      <c r="R49" s="27"/>
      <c r="S49" s="27"/>
      <c r="T49" s="27"/>
      <c r="U49" s="27"/>
      <c r="V49" s="27"/>
      <c r="W49" s="26"/>
      <c r="X49" s="26"/>
      <c r="Y49" s="27"/>
      <c r="Z49" s="27"/>
      <c r="AA49" s="27"/>
      <c r="AB49" s="27"/>
      <c r="AC49" s="28"/>
      <c r="AD49" s="26"/>
      <c r="AE49" s="26"/>
      <c r="AF49" s="26"/>
      <c r="AG49" s="28"/>
      <c r="AH49" s="28"/>
      <c r="AI49" s="28"/>
    </row>
    <row r="50" spans="1:35" s="327" customFormat="1" ht="13.2">
      <c r="A50" s="132">
        <v>47</v>
      </c>
      <c r="B50" s="77" t="s">
        <v>82</v>
      </c>
      <c r="C50" s="322" t="s">
        <v>453</v>
      </c>
      <c r="D50" s="323">
        <f>86826.3+296304.56+385019.72+1039878.22+422031.09+16334.4</f>
        <v>2246394.2899999996</v>
      </c>
      <c r="E50" s="324" t="s">
        <v>55</v>
      </c>
      <c r="F50" s="325"/>
      <c r="G50" s="325"/>
      <c r="H50" s="326"/>
      <c r="I50" s="326"/>
      <c r="J50" s="326"/>
      <c r="K50" s="326"/>
      <c r="L50" s="326"/>
      <c r="M50" s="326"/>
      <c r="N50" s="326"/>
      <c r="O50" s="326"/>
      <c r="P50" s="326"/>
      <c r="Q50" s="326"/>
    </row>
    <row r="51" spans="1:35" s="327" customFormat="1" ht="13.2">
      <c r="A51" s="131"/>
      <c r="B51" s="17"/>
      <c r="C51" s="328"/>
      <c r="D51" s="329"/>
      <c r="E51" s="330"/>
      <c r="F51" s="328"/>
      <c r="G51" s="328"/>
      <c r="H51" s="331"/>
      <c r="I51" s="331"/>
      <c r="J51" s="331"/>
      <c r="K51" s="331"/>
      <c r="L51" s="331"/>
      <c r="M51" s="331"/>
      <c r="N51" s="331"/>
      <c r="O51" s="331"/>
      <c r="P51" s="331"/>
      <c r="Q51" s="331"/>
    </row>
    <row r="52" spans="1:35" s="327" customFormat="1">
      <c r="A52" s="47">
        <v>3</v>
      </c>
      <c r="B52" s="71" t="s">
        <v>287</v>
      </c>
      <c r="C52" s="46"/>
      <c r="D52" s="17"/>
      <c r="E52" s="17"/>
      <c r="F52" s="17"/>
      <c r="G52" s="17"/>
      <c r="H52" s="17"/>
      <c r="I52" s="17"/>
      <c r="J52" s="17"/>
      <c r="K52" s="17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</row>
    <row r="53" spans="1:35" s="327" customFormat="1" ht="39.6">
      <c r="A53" s="379" t="s">
        <v>0</v>
      </c>
      <c r="B53" s="385" t="s">
        <v>39</v>
      </c>
      <c r="C53" s="379" t="s">
        <v>20</v>
      </c>
      <c r="D53" s="379" t="s">
        <v>77</v>
      </c>
      <c r="E53" s="379" t="s">
        <v>14</v>
      </c>
      <c r="F53" s="387" t="s">
        <v>40</v>
      </c>
      <c r="G53" s="379" t="s">
        <v>41</v>
      </c>
      <c r="H53" s="379" t="s">
        <v>87</v>
      </c>
      <c r="I53" s="379" t="s">
        <v>42</v>
      </c>
      <c r="J53" s="379"/>
      <c r="K53" s="379"/>
      <c r="L53" s="379"/>
      <c r="M53" s="379" t="s">
        <v>43</v>
      </c>
      <c r="N53" s="379" t="s">
        <v>44</v>
      </c>
      <c r="O53" s="379" t="s">
        <v>88</v>
      </c>
      <c r="P53" s="379" t="s">
        <v>45</v>
      </c>
      <c r="Q53" s="379" t="s">
        <v>62</v>
      </c>
      <c r="R53" s="381" t="s">
        <v>46</v>
      </c>
      <c r="S53" s="295" t="s">
        <v>65</v>
      </c>
      <c r="T53" s="383" t="s">
        <v>4</v>
      </c>
      <c r="U53" s="383"/>
      <c r="V53" s="383"/>
      <c r="W53" s="383"/>
      <c r="X53" s="383"/>
      <c r="Y53" s="383"/>
      <c r="Z53" s="383"/>
      <c r="AA53" s="383"/>
      <c r="AB53" s="378" t="s">
        <v>47</v>
      </c>
      <c r="AC53" s="378"/>
      <c r="AD53" s="378"/>
      <c r="AE53" s="378"/>
      <c r="AF53" s="378"/>
      <c r="AG53" s="378"/>
      <c r="AH53" s="378"/>
      <c r="AI53" s="378"/>
    </row>
    <row r="54" spans="1:35" s="327" customFormat="1" ht="66.599999999999994" thickBot="1">
      <c r="A54" s="380"/>
      <c r="B54" s="386"/>
      <c r="C54" s="380"/>
      <c r="D54" s="380"/>
      <c r="E54" s="380"/>
      <c r="F54" s="388"/>
      <c r="G54" s="380"/>
      <c r="H54" s="380"/>
      <c r="I54" s="294" t="s">
        <v>48</v>
      </c>
      <c r="J54" s="294" t="s">
        <v>49</v>
      </c>
      <c r="K54" s="294" t="s">
        <v>50</v>
      </c>
      <c r="L54" s="294" t="s">
        <v>51</v>
      </c>
      <c r="M54" s="380"/>
      <c r="N54" s="380"/>
      <c r="O54" s="380"/>
      <c r="P54" s="380"/>
      <c r="Q54" s="380"/>
      <c r="R54" s="382"/>
      <c r="S54" s="296" t="s">
        <v>21</v>
      </c>
      <c r="T54" s="103" t="s">
        <v>52</v>
      </c>
      <c r="U54" s="103" t="s">
        <v>53</v>
      </c>
      <c r="V54" s="103" t="s">
        <v>63</v>
      </c>
      <c r="W54" s="103" t="s">
        <v>56</v>
      </c>
      <c r="X54" s="103" t="s">
        <v>57</v>
      </c>
      <c r="Y54" s="103" t="s">
        <v>15</v>
      </c>
      <c r="Z54" s="103" t="s">
        <v>16</v>
      </c>
      <c r="AA54" s="103" t="s">
        <v>17</v>
      </c>
      <c r="AB54" s="104" t="s">
        <v>18</v>
      </c>
      <c r="AC54" s="104" t="s">
        <v>13</v>
      </c>
      <c r="AD54" s="104" t="s">
        <v>139</v>
      </c>
      <c r="AE54" s="104" t="s">
        <v>58</v>
      </c>
      <c r="AF54" s="104" t="s">
        <v>59</v>
      </c>
      <c r="AG54" s="104" t="s">
        <v>143</v>
      </c>
      <c r="AH54" s="104" t="s">
        <v>54</v>
      </c>
      <c r="AI54" s="104" t="s">
        <v>64</v>
      </c>
    </row>
    <row r="55" spans="1:35" s="327" customFormat="1" ht="53.4" thickTop="1">
      <c r="A55" s="78">
        <v>1</v>
      </c>
      <c r="B55" s="42" t="s">
        <v>296</v>
      </c>
      <c r="C55" s="42" t="s">
        <v>298</v>
      </c>
      <c r="D55" s="100">
        <f>2500*F55</f>
        <v>7612500</v>
      </c>
      <c r="E55" s="305" t="s">
        <v>60</v>
      </c>
      <c r="F55" s="43">
        <v>3045</v>
      </c>
      <c r="G55" s="23">
        <v>1987</v>
      </c>
      <c r="H55" s="23" t="s">
        <v>130</v>
      </c>
      <c r="I55" s="22" t="s">
        <v>392</v>
      </c>
      <c r="J55" s="22" t="s">
        <v>393</v>
      </c>
      <c r="K55" s="22" t="s">
        <v>394</v>
      </c>
      <c r="L55" s="22" t="s">
        <v>136</v>
      </c>
      <c r="M55" s="299" t="s">
        <v>448</v>
      </c>
      <c r="N55" s="22" t="s">
        <v>132</v>
      </c>
      <c r="O55" s="147" t="s">
        <v>303</v>
      </c>
      <c r="P55" s="3" t="s">
        <v>133</v>
      </c>
      <c r="Q55" s="3" t="s">
        <v>133</v>
      </c>
      <c r="R55" s="3" t="s">
        <v>137</v>
      </c>
      <c r="S55" s="3" t="s">
        <v>133</v>
      </c>
      <c r="T55" s="299" t="s">
        <v>449</v>
      </c>
      <c r="U55" s="299" t="s">
        <v>449</v>
      </c>
      <c r="V55" s="299" t="s">
        <v>448</v>
      </c>
      <c r="W55" s="300" t="s">
        <v>448</v>
      </c>
      <c r="X55" s="300" t="s">
        <v>448</v>
      </c>
      <c r="Y55" s="299" t="s">
        <v>449</v>
      </c>
      <c r="Z55" s="299" t="s">
        <v>449</v>
      </c>
      <c r="AA55" s="299" t="s">
        <v>449</v>
      </c>
      <c r="AB55" s="3" t="s">
        <v>133</v>
      </c>
      <c r="AC55" s="44" t="s">
        <v>133</v>
      </c>
      <c r="AD55" s="22" t="s">
        <v>299</v>
      </c>
      <c r="AE55" s="22" t="s">
        <v>159</v>
      </c>
      <c r="AF55" s="300" t="s">
        <v>448</v>
      </c>
      <c r="AG55" s="303" t="s">
        <v>448</v>
      </c>
      <c r="AH55" s="303" t="s">
        <v>448</v>
      </c>
      <c r="AI55" s="303" t="s">
        <v>448</v>
      </c>
    </row>
    <row r="56" spans="1:35" s="327" customFormat="1" ht="13.2">
      <c r="A56" s="78">
        <v>2</v>
      </c>
      <c r="B56" s="42" t="s">
        <v>297</v>
      </c>
      <c r="C56" s="42" t="s">
        <v>298</v>
      </c>
      <c r="D56" s="100">
        <f>1500*F56</f>
        <v>216000</v>
      </c>
      <c r="E56" s="305" t="s">
        <v>60</v>
      </c>
      <c r="F56" s="43">
        <v>144</v>
      </c>
      <c r="G56" s="23">
        <v>1987</v>
      </c>
      <c r="H56" s="23" t="s">
        <v>130</v>
      </c>
      <c r="I56" s="22" t="s">
        <v>395</v>
      </c>
      <c r="J56" s="22" t="s">
        <v>393</v>
      </c>
      <c r="K56" s="22" t="s">
        <v>394</v>
      </c>
      <c r="L56" s="22" t="s">
        <v>136</v>
      </c>
      <c r="M56" s="299" t="s">
        <v>448</v>
      </c>
      <c r="N56" s="22" t="s">
        <v>132</v>
      </c>
      <c r="O56" s="300" t="s">
        <v>448</v>
      </c>
      <c r="P56" s="3" t="s">
        <v>133</v>
      </c>
      <c r="Q56" s="3" t="s">
        <v>133</v>
      </c>
      <c r="R56" s="3" t="s">
        <v>137</v>
      </c>
      <c r="S56" s="3" t="s">
        <v>133</v>
      </c>
      <c r="T56" s="299" t="s">
        <v>448</v>
      </c>
      <c r="U56" s="299" t="s">
        <v>448</v>
      </c>
      <c r="V56" s="299" t="s">
        <v>448</v>
      </c>
      <c r="W56" s="300" t="s">
        <v>448</v>
      </c>
      <c r="X56" s="300" t="s">
        <v>448</v>
      </c>
      <c r="Y56" s="299" t="s">
        <v>448</v>
      </c>
      <c r="Z56" s="299" t="s">
        <v>448</v>
      </c>
      <c r="AA56" s="299" t="s">
        <v>448</v>
      </c>
      <c r="AB56" s="3" t="s">
        <v>133</v>
      </c>
      <c r="AC56" s="44" t="s">
        <v>133</v>
      </c>
      <c r="AD56" s="22" t="s">
        <v>140</v>
      </c>
      <c r="AE56" s="22"/>
      <c r="AF56" s="300" t="s">
        <v>448</v>
      </c>
      <c r="AG56" s="303" t="s">
        <v>448</v>
      </c>
      <c r="AH56" s="303" t="s">
        <v>448</v>
      </c>
      <c r="AI56" s="303" t="s">
        <v>448</v>
      </c>
    </row>
    <row r="57" spans="1:35" s="327" customFormat="1" ht="13.2">
      <c r="A57" s="168">
        <v>3</v>
      </c>
      <c r="B57" s="169" t="s">
        <v>300</v>
      </c>
      <c r="C57" s="169" t="s">
        <v>298</v>
      </c>
      <c r="D57" s="170">
        <f>1500*F57</f>
        <v>91500</v>
      </c>
      <c r="E57" s="332" t="s">
        <v>60</v>
      </c>
      <c r="F57" s="171">
        <v>61</v>
      </c>
      <c r="G57" s="172">
        <v>1987</v>
      </c>
      <c r="H57" s="172" t="s">
        <v>130</v>
      </c>
      <c r="I57" s="173" t="s">
        <v>395</v>
      </c>
      <c r="J57" s="173" t="s">
        <v>393</v>
      </c>
      <c r="K57" s="173" t="s">
        <v>394</v>
      </c>
      <c r="L57" s="173" t="s">
        <v>136</v>
      </c>
      <c r="M57" s="299" t="s">
        <v>448</v>
      </c>
      <c r="N57" s="173" t="s">
        <v>132</v>
      </c>
      <c r="O57" s="301" t="s">
        <v>448</v>
      </c>
      <c r="P57" s="174" t="s">
        <v>133</v>
      </c>
      <c r="Q57" s="174" t="s">
        <v>133</v>
      </c>
      <c r="R57" s="3" t="s">
        <v>137</v>
      </c>
      <c r="S57" s="3" t="s">
        <v>133</v>
      </c>
      <c r="T57" s="299" t="s">
        <v>448</v>
      </c>
      <c r="U57" s="299" t="s">
        <v>448</v>
      </c>
      <c r="V57" s="299" t="s">
        <v>448</v>
      </c>
      <c r="W57" s="300" t="s">
        <v>448</v>
      </c>
      <c r="X57" s="300" t="s">
        <v>448</v>
      </c>
      <c r="Y57" s="299" t="s">
        <v>448</v>
      </c>
      <c r="Z57" s="299" t="s">
        <v>448</v>
      </c>
      <c r="AA57" s="299" t="s">
        <v>448</v>
      </c>
      <c r="AB57" s="3" t="s">
        <v>133</v>
      </c>
      <c r="AC57" s="44" t="s">
        <v>133</v>
      </c>
      <c r="AD57" s="22" t="s">
        <v>140</v>
      </c>
      <c r="AE57" s="22"/>
      <c r="AF57" s="300" t="s">
        <v>448</v>
      </c>
      <c r="AG57" s="303" t="s">
        <v>448</v>
      </c>
      <c r="AH57" s="303" t="s">
        <v>448</v>
      </c>
      <c r="AI57" s="303" t="s">
        <v>448</v>
      </c>
    </row>
    <row r="58" spans="1:35" s="327" customFormat="1" thickBot="1">
      <c r="A58" s="48">
        <v>4</v>
      </c>
      <c r="B58" s="49" t="s">
        <v>301</v>
      </c>
      <c r="C58" s="49" t="s">
        <v>298</v>
      </c>
      <c r="D58" s="101">
        <f>2500*F58</f>
        <v>3660000</v>
      </c>
      <c r="E58" s="321" t="s">
        <v>60</v>
      </c>
      <c r="F58" s="50">
        <v>1464</v>
      </c>
      <c r="G58" s="51">
        <v>2006</v>
      </c>
      <c r="H58" s="51" t="s">
        <v>130</v>
      </c>
      <c r="I58" s="53" t="s">
        <v>173</v>
      </c>
      <c r="J58" s="53" t="s">
        <v>393</v>
      </c>
      <c r="K58" s="53" t="s">
        <v>397</v>
      </c>
      <c r="L58" s="53" t="s">
        <v>396</v>
      </c>
      <c r="M58" s="299" t="s">
        <v>448</v>
      </c>
      <c r="N58" s="53" t="s">
        <v>132</v>
      </c>
      <c r="O58" s="302" t="s">
        <v>448</v>
      </c>
      <c r="P58" s="52" t="s">
        <v>133</v>
      </c>
      <c r="Q58" s="52" t="s">
        <v>133</v>
      </c>
      <c r="R58" s="4" t="s">
        <v>137</v>
      </c>
      <c r="S58" s="4" t="s">
        <v>133</v>
      </c>
      <c r="T58" s="298" t="s">
        <v>449</v>
      </c>
      <c r="U58" s="298" t="s">
        <v>449</v>
      </c>
      <c r="V58" s="299" t="s">
        <v>448</v>
      </c>
      <c r="W58" s="300" t="s">
        <v>448</v>
      </c>
      <c r="X58" s="300" t="s">
        <v>448</v>
      </c>
      <c r="Y58" s="298" t="s">
        <v>448</v>
      </c>
      <c r="Z58" s="299" t="s">
        <v>448</v>
      </c>
      <c r="AA58" s="298" t="s">
        <v>449</v>
      </c>
      <c r="AB58" s="4" t="s">
        <v>133</v>
      </c>
      <c r="AC58" s="45" t="s">
        <v>133</v>
      </c>
      <c r="AD58" s="25" t="s">
        <v>138</v>
      </c>
      <c r="AE58" s="25" t="s">
        <v>302</v>
      </c>
      <c r="AF58" s="300" t="s">
        <v>448</v>
      </c>
      <c r="AG58" s="303" t="s">
        <v>448</v>
      </c>
      <c r="AH58" s="303" t="s">
        <v>448</v>
      </c>
      <c r="AI58" s="303" t="s">
        <v>448</v>
      </c>
    </row>
    <row r="59" spans="1:35" s="327" customFormat="1" ht="13.2">
      <c r="A59" s="78">
        <v>5</v>
      </c>
      <c r="B59" s="77" t="s">
        <v>82</v>
      </c>
      <c r="C59" s="322" t="s">
        <v>298</v>
      </c>
      <c r="D59" s="323">
        <v>470826.56</v>
      </c>
      <c r="E59" s="324" t="s">
        <v>55</v>
      </c>
      <c r="F59" s="333"/>
      <c r="G59" s="333"/>
      <c r="H59" s="334"/>
      <c r="I59" s="334"/>
      <c r="J59" s="334"/>
      <c r="K59" s="334"/>
      <c r="L59" s="334"/>
      <c r="M59" s="334"/>
      <c r="N59" s="334"/>
      <c r="O59" s="334"/>
      <c r="P59" s="334"/>
      <c r="Q59" s="334"/>
    </row>
    <row r="60" spans="1:35" s="327" customFormat="1" ht="13.2">
      <c r="A60" s="131"/>
      <c r="B60" s="17"/>
      <c r="C60" s="328"/>
      <c r="D60" s="329"/>
      <c r="E60" s="330"/>
      <c r="F60" s="328"/>
      <c r="G60" s="328"/>
      <c r="H60" s="331"/>
      <c r="I60" s="331"/>
      <c r="J60" s="331"/>
      <c r="K60" s="331"/>
      <c r="L60" s="331"/>
      <c r="M60" s="331"/>
      <c r="N60" s="331"/>
      <c r="O60" s="331"/>
      <c r="P60" s="331"/>
      <c r="Q60" s="331"/>
    </row>
    <row r="61" spans="1:35" s="327" customFormat="1">
      <c r="A61" s="47">
        <v>4</v>
      </c>
      <c r="B61" s="71" t="s">
        <v>160</v>
      </c>
      <c r="C61" s="46"/>
      <c r="D61" s="17"/>
      <c r="E61" s="17"/>
      <c r="F61" s="17"/>
      <c r="G61" s="17"/>
      <c r="H61" s="17"/>
      <c r="I61" s="17"/>
      <c r="J61" s="17"/>
      <c r="K61" s="17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</row>
    <row r="62" spans="1:35" s="327" customFormat="1" ht="39.6">
      <c r="A62" s="379" t="s">
        <v>0</v>
      </c>
      <c r="B62" s="385" t="s">
        <v>39</v>
      </c>
      <c r="C62" s="379" t="s">
        <v>20</v>
      </c>
      <c r="D62" s="379" t="s">
        <v>77</v>
      </c>
      <c r="E62" s="379" t="s">
        <v>14</v>
      </c>
      <c r="F62" s="387" t="s">
        <v>40</v>
      </c>
      <c r="G62" s="379" t="s">
        <v>41</v>
      </c>
      <c r="H62" s="379" t="s">
        <v>87</v>
      </c>
      <c r="I62" s="379" t="s">
        <v>42</v>
      </c>
      <c r="J62" s="379"/>
      <c r="K62" s="379"/>
      <c r="L62" s="379"/>
      <c r="M62" s="379" t="s">
        <v>43</v>
      </c>
      <c r="N62" s="379" t="s">
        <v>44</v>
      </c>
      <c r="O62" s="379" t="s">
        <v>88</v>
      </c>
      <c r="P62" s="379" t="s">
        <v>45</v>
      </c>
      <c r="Q62" s="379" t="s">
        <v>62</v>
      </c>
      <c r="R62" s="381" t="s">
        <v>46</v>
      </c>
      <c r="S62" s="295" t="s">
        <v>65</v>
      </c>
      <c r="T62" s="383" t="s">
        <v>4</v>
      </c>
      <c r="U62" s="383"/>
      <c r="V62" s="383"/>
      <c r="W62" s="383"/>
      <c r="X62" s="383"/>
      <c r="Y62" s="383"/>
      <c r="Z62" s="383"/>
      <c r="AA62" s="383"/>
      <c r="AB62" s="378" t="s">
        <v>47</v>
      </c>
      <c r="AC62" s="378"/>
      <c r="AD62" s="378"/>
      <c r="AE62" s="378"/>
      <c r="AF62" s="378"/>
      <c r="AG62" s="378"/>
      <c r="AH62" s="378"/>
      <c r="AI62" s="378"/>
    </row>
    <row r="63" spans="1:35" s="327" customFormat="1" ht="66.599999999999994" thickBot="1">
      <c r="A63" s="380"/>
      <c r="B63" s="386"/>
      <c r="C63" s="380"/>
      <c r="D63" s="380"/>
      <c r="E63" s="380"/>
      <c r="F63" s="388"/>
      <c r="G63" s="380"/>
      <c r="H63" s="380"/>
      <c r="I63" s="294" t="s">
        <v>48</v>
      </c>
      <c r="J63" s="294" t="s">
        <v>49</v>
      </c>
      <c r="K63" s="294" t="s">
        <v>50</v>
      </c>
      <c r="L63" s="294" t="s">
        <v>51</v>
      </c>
      <c r="M63" s="380"/>
      <c r="N63" s="380"/>
      <c r="O63" s="380"/>
      <c r="P63" s="380"/>
      <c r="Q63" s="380"/>
      <c r="R63" s="382"/>
      <c r="S63" s="296" t="s">
        <v>21</v>
      </c>
      <c r="T63" s="103" t="s">
        <v>52</v>
      </c>
      <c r="U63" s="103" t="s">
        <v>53</v>
      </c>
      <c r="V63" s="103" t="s">
        <v>63</v>
      </c>
      <c r="W63" s="103" t="s">
        <v>56</v>
      </c>
      <c r="X63" s="103" t="s">
        <v>57</v>
      </c>
      <c r="Y63" s="103" t="s">
        <v>15</v>
      </c>
      <c r="Z63" s="103" t="s">
        <v>16</v>
      </c>
      <c r="AA63" s="103" t="s">
        <v>17</v>
      </c>
      <c r="AB63" s="104" t="s">
        <v>18</v>
      </c>
      <c r="AC63" s="104" t="s">
        <v>13</v>
      </c>
      <c r="AD63" s="104" t="s">
        <v>139</v>
      </c>
      <c r="AE63" s="104" t="s">
        <v>58</v>
      </c>
      <c r="AF63" s="104" t="s">
        <v>59</v>
      </c>
      <c r="AG63" s="104" t="s">
        <v>143</v>
      </c>
      <c r="AH63" s="104" t="s">
        <v>54</v>
      </c>
      <c r="AI63" s="104" t="s">
        <v>64</v>
      </c>
    </row>
    <row r="64" spans="1:35" s="327" customFormat="1" ht="31.8" thickTop="1" thickBot="1">
      <c r="A64" s="78">
        <v>1</v>
      </c>
      <c r="B64" s="42" t="s">
        <v>387</v>
      </c>
      <c r="C64" s="322" t="s">
        <v>170</v>
      </c>
      <c r="D64" s="100">
        <f>2500*F64</f>
        <v>2563000</v>
      </c>
      <c r="E64" s="305" t="s">
        <v>60</v>
      </c>
      <c r="F64" s="43">
        <v>1025.2</v>
      </c>
      <c r="G64" s="23" t="s">
        <v>176</v>
      </c>
      <c r="H64" s="23" t="s">
        <v>130</v>
      </c>
      <c r="I64" s="22" t="s">
        <v>179</v>
      </c>
      <c r="J64" s="335" t="s">
        <v>171</v>
      </c>
      <c r="K64" s="147" t="s">
        <v>180</v>
      </c>
      <c r="L64" s="22" t="s">
        <v>172</v>
      </c>
      <c r="M64" s="3"/>
      <c r="N64" s="22" t="s">
        <v>131</v>
      </c>
      <c r="O64" s="22" t="s">
        <v>181</v>
      </c>
      <c r="P64" s="3" t="s">
        <v>133</v>
      </c>
      <c r="Q64" s="3" t="s">
        <v>133</v>
      </c>
      <c r="R64" s="3" t="s">
        <v>137</v>
      </c>
      <c r="S64" s="3" t="s">
        <v>133</v>
      </c>
      <c r="T64" s="3" t="s">
        <v>133</v>
      </c>
      <c r="U64" s="3" t="s">
        <v>133</v>
      </c>
      <c r="V64" s="3" t="s">
        <v>133</v>
      </c>
      <c r="W64" s="22"/>
      <c r="X64" s="22"/>
      <c r="Y64" s="3"/>
      <c r="Z64" s="3" t="s">
        <v>133</v>
      </c>
      <c r="AA64" s="3"/>
      <c r="AB64" s="3" t="s">
        <v>133</v>
      </c>
      <c r="AC64" s="44" t="s">
        <v>133</v>
      </c>
      <c r="AD64" s="22" t="s">
        <v>177</v>
      </c>
      <c r="AE64" s="22" t="s">
        <v>141</v>
      </c>
      <c r="AF64" s="22"/>
      <c r="AG64" s="44"/>
      <c r="AH64" s="44"/>
      <c r="AI64" s="44"/>
    </row>
    <row r="65" spans="1:35" s="327" customFormat="1" thickBot="1">
      <c r="A65" s="204">
        <v>2</v>
      </c>
      <c r="B65" s="205" t="s">
        <v>175</v>
      </c>
      <c r="C65" s="336" t="s">
        <v>170</v>
      </c>
      <c r="D65" s="206">
        <f>2500*F65</f>
        <v>1094000</v>
      </c>
      <c r="E65" s="321" t="s">
        <v>60</v>
      </c>
      <c r="F65" s="207">
        <v>437.6</v>
      </c>
      <c r="G65" s="208">
        <v>1987</v>
      </c>
      <c r="H65" s="208" t="s">
        <v>130</v>
      </c>
      <c r="I65" s="209" t="s">
        <v>173</v>
      </c>
      <c r="J65" s="209"/>
      <c r="K65" s="209"/>
      <c r="L65" s="209" t="s">
        <v>174</v>
      </c>
      <c r="M65" s="210"/>
      <c r="N65" s="209"/>
      <c r="O65" s="209"/>
      <c r="P65" s="210"/>
      <c r="Q65" s="210" t="s">
        <v>133</v>
      </c>
      <c r="R65" s="210"/>
      <c r="S65" s="210"/>
      <c r="T65" s="210"/>
      <c r="U65" s="210"/>
      <c r="V65" s="210"/>
      <c r="W65" s="209"/>
      <c r="X65" s="209"/>
      <c r="Y65" s="210"/>
      <c r="Z65" s="210"/>
      <c r="AA65" s="210"/>
      <c r="AB65" s="210" t="s">
        <v>133</v>
      </c>
      <c r="AC65" s="211" t="s">
        <v>133</v>
      </c>
      <c r="AD65" s="209" t="s">
        <v>178</v>
      </c>
      <c r="AE65" s="209"/>
      <c r="AF65" s="209"/>
      <c r="AG65" s="211"/>
      <c r="AH65" s="211"/>
      <c r="AI65" s="211"/>
    </row>
    <row r="66" spans="1:35" s="327" customFormat="1" thickBot="1">
      <c r="A66" s="168">
        <v>3</v>
      </c>
      <c r="B66" s="169" t="s">
        <v>154</v>
      </c>
      <c r="C66" s="337" t="s">
        <v>170</v>
      </c>
      <c r="D66" s="170">
        <v>118622.18</v>
      </c>
      <c r="E66" s="338" t="s">
        <v>55</v>
      </c>
      <c r="F66" s="212"/>
      <c r="G66" s="213"/>
      <c r="H66" s="213"/>
      <c r="I66" s="214"/>
      <c r="J66" s="214"/>
      <c r="K66" s="214"/>
      <c r="L66" s="214"/>
      <c r="M66" s="215"/>
      <c r="N66" s="214"/>
      <c r="O66" s="214"/>
      <c r="P66" s="215"/>
      <c r="Q66" s="215"/>
      <c r="R66" s="75"/>
      <c r="S66" s="75"/>
      <c r="T66" s="75"/>
      <c r="U66" s="75"/>
      <c r="V66" s="75"/>
      <c r="W66" s="79"/>
      <c r="X66" s="79"/>
      <c r="Y66" s="75"/>
      <c r="Z66" s="75"/>
      <c r="AA66" s="75"/>
      <c r="AB66" s="75"/>
      <c r="AC66" s="80"/>
      <c r="AD66" s="79"/>
      <c r="AE66" s="79"/>
      <c r="AF66" s="79"/>
      <c r="AG66" s="80"/>
      <c r="AH66" s="80"/>
      <c r="AI66" s="80"/>
    </row>
    <row r="67" spans="1:35" s="327" customFormat="1" thickBot="1">
      <c r="A67" s="216">
        <v>4</v>
      </c>
      <c r="B67" s="217" t="s">
        <v>82</v>
      </c>
      <c r="C67" s="339" t="s">
        <v>170</v>
      </c>
      <c r="D67" s="340">
        <v>6667.79</v>
      </c>
      <c r="E67" s="341" t="s">
        <v>55</v>
      </c>
      <c r="F67" s="342"/>
      <c r="G67" s="342"/>
      <c r="H67" s="343"/>
      <c r="I67" s="343"/>
      <c r="J67" s="343"/>
      <c r="K67" s="343"/>
      <c r="L67" s="343"/>
      <c r="M67" s="343"/>
      <c r="N67" s="343"/>
      <c r="O67" s="343"/>
      <c r="P67" s="343"/>
      <c r="Q67" s="344"/>
      <c r="AD67" s="79"/>
    </row>
    <row r="68" spans="1:35" s="327" customFormat="1" ht="13.2">
      <c r="A68" s="131"/>
      <c r="B68" s="17"/>
      <c r="C68" s="328"/>
      <c r="D68" s="329"/>
      <c r="E68" s="330"/>
      <c r="F68" s="345"/>
      <c r="G68" s="345"/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AD68" s="79"/>
    </row>
    <row r="69" spans="1:35" s="327" customFormat="1" ht="13.2">
      <c r="A69" s="131"/>
      <c r="B69" s="17"/>
      <c r="C69" s="328"/>
      <c r="D69" s="329"/>
      <c r="E69" s="330"/>
      <c r="F69" s="328"/>
      <c r="G69" s="328"/>
      <c r="H69" s="331"/>
      <c r="I69" s="331"/>
      <c r="J69" s="331"/>
      <c r="K69" s="331"/>
      <c r="L69" s="331"/>
      <c r="M69" s="331"/>
      <c r="N69" s="331"/>
      <c r="O69" s="331"/>
      <c r="P69" s="331"/>
      <c r="Q69" s="331"/>
    </row>
    <row r="70" spans="1:35" s="327" customFormat="1">
      <c r="A70" s="47">
        <v>5</v>
      </c>
      <c r="B70" s="71" t="s">
        <v>149</v>
      </c>
      <c r="C70" s="46"/>
      <c r="D70" s="17"/>
      <c r="E70" s="17"/>
      <c r="F70" s="17"/>
      <c r="G70" s="17"/>
      <c r="H70" s="17"/>
      <c r="I70" s="17"/>
      <c r="J70" s="17"/>
      <c r="K70" s="17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</row>
    <row r="71" spans="1:35" s="327" customFormat="1" ht="39.6">
      <c r="A71" s="379" t="s">
        <v>0</v>
      </c>
      <c r="B71" s="385" t="s">
        <v>39</v>
      </c>
      <c r="C71" s="379" t="s">
        <v>20</v>
      </c>
      <c r="D71" s="379" t="s">
        <v>77</v>
      </c>
      <c r="E71" s="379" t="s">
        <v>14</v>
      </c>
      <c r="F71" s="387" t="s">
        <v>40</v>
      </c>
      <c r="G71" s="379" t="s">
        <v>41</v>
      </c>
      <c r="H71" s="379" t="s">
        <v>87</v>
      </c>
      <c r="I71" s="379" t="s">
        <v>42</v>
      </c>
      <c r="J71" s="379"/>
      <c r="K71" s="379"/>
      <c r="L71" s="379"/>
      <c r="M71" s="379" t="s">
        <v>43</v>
      </c>
      <c r="N71" s="379" t="s">
        <v>44</v>
      </c>
      <c r="O71" s="379" t="s">
        <v>88</v>
      </c>
      <c r="P71" s="379" t="s">
        <v>45</v>
      </c>
      <c r="Q71" s="379" t="s">
        <v>62</v>
      </c>
      <c r="R71" s="381" t="s">
        <v>46</v>
      </c>
      <c r="S71" s="295" t="s">
        <v>65</v>
      </c>
      <c r="T71" s="383" t="s">
        <v>4</v>
      </c>
      <c r="U71" s="383"/>
      <c r="V71" s="383"/>
      <c r="W71" s="383"/>
      <c r="X71" s="383"/>
      <c r="Y71" s="383"/>
      <c r="Z71" s="383"/>
      <c r="AA71" s="383"/>
      <c r="AB71" s="378" t="s">
        <v>47</v>
      </c>
      <c r="AC71" s="378"/>
      <c r="AD71" s="378"/>
      <c r="AE71" s="378"/>
      <c r="AF71" s="378"/>
      <c r="AG71" s="378"/>
      <c r="AH71" s="378"/>
      <c r="AI71" s="378"/>
    </row>
    <row r="72" spans="1:35" s="327" customFormat="1" ht="66.599999999999994" thickBot="1">
      <c r="A72" s="380"/>
      <c r="B72" s="386"/>
      <c r="C72" s="380"/>
      <c r="D72" s="380"/>
      <c r="E72" s="380"/>
      <c r="F72" s="388"/>
      <c r="G72" s="380"/>
      <c r="H72" s="380"/>
      <c r="I72" s="294" t="s">
        <v>48</v>
      </c>
      <c r="J72" s="294" t="s">
        <v>49</v>
      </c>
      <c r="K72" s="294" t="s">
        <v>50</v>
      </c>
      <c r="L72" s="294" t="s">
        <v>51</v>
      </c>
      <c r="M72" s="380"/>
      <c r="N72" s="380"/>
      <c r="O72" s="380"/>
      <c r="P72" s="380"/>
      <c r="Q72" s="380"/>
      <c r="R72" s="382"/>
      <c r="S72" s="296" t="s">
        <v>21</v>
      </c>
      <c r="T72" s="103" t="s">
        <v>52</v>
      </c>
      <c r="U72" s="103" t="s">
        <v>53</v>
      </c>
      <c r="V72" s="103" t="s">
        <v>63</v>
      </c>
      <c r="W72" s="103" t="s">
        <v>56</v>
      </c>
      <c r="X72" s="103" t="s">
        <v>57</v>
      </c>
      <c r="Y72" s="103" t="s">
        <v>15</v>
      </c>
      <c r="Z72" s="103" t="s">
        <v>16</v>
      </c>
      <c r="AA72" s="103" t="s">
        <v>17</v>
      </c>
      <c r="AB72" s="104" t="s">
        <v>18</v>
      </c>
      <c r="AC72" s="104" t="s">
        <v>13</v>
      </c>
      <c r="AD72" s="104" t="s">
        <v>139</v>
      </c>
      <c r="AE72" s="104" t="s">
        <v>58</v>
      </c>
      <c r="AF72" s="104" t="s">
        <v>59</v>
      </c>
      <c r="AG72" s="104" t="s">
        <v>143</v>
      </c>
      <c r="AH72" s="104" t="s">
        <v>54</v>
      </c>
      <c r="AI72" s="104" t="s">
        <v>64</v>
      </c>
    </row>
    <row r="73" spans="1:35" s="327" customFormat="1" ht="27.6" thickTop="1" thickBot="1">
      <c r="A73" s="218">
        <v>1</v>
      </c>
      <c r="B73" s="219" t="s">
        <v>157</v>
      </c>
      <c r="C73" s="219" t="s">
        <v>150</v>
      </c>
      <c r="D73" s="220">
        <f>2500*F73</f>
        <v>2272500</v>
      </c>
      <c r="E73" s="347" t="s">
        <v>60</v>
      </c>
      <c r="F73" s="221">
        <v>909</v>
      </c>
      <c r="G73" s="222" t="s">
        <v>155</v>
      </c>
      <c r="H73" s="222"/>
      <c r="I73" s="223" t="s">
        <v>158</v>
      </c>
      <c r="J73" s="224"/>
      <c r="K73" s="224"/>
      <c r="L73" s="224" t="s">
        <v>156</v>
      </c>
      <c r="M73" s="225"/>
      <c r="N73" s="224"/>
      <c r="O73" s="224"/>
      <c r="P73" s="225"/>
      <c r="Q73" s="225" t="s">
        <v>133</v>
      </c>
      <c r="R73" s="225" t="s">
        <v>137</v>
      </c>
      <c r="S73" s="225" t="s">
        <v>133</v>
      </c>
      <c r="T73" s="225"/>
      <c r="U73" s="225"/>
      <c r="V73" s="225"/>
      <c r="W73" s="224"/>
      <c r="X73" s="224"/>
      <c r="Y73" s="225"/>
      <c r="Z73" s="225"/>
      <c r="AA73" s="225"/>
      <c r="AB73" s="225" t="s">
        <v>133</v>
      </c>
      <c r="AC73" s="226"/>
      <c r="AD73" s="224" t="s">
        <v>159</v>
      </c>
      <c r="AE73" s="224"/>
      <c r="AF73" s="224"/>
      <c r="AG73" s="226"/>
      <c r="AH73" s="226"/>
      <c r="AI73" s="226"/>
    </row>
    <row r="74" spans="1:35" s="327" customFormat="1" ht="13.2">
      <c r="A74" s="78">
        <v>2</v>
      </c>
      <c r="B74" s="42" t="s">
        <v>154</v>
      </c>
      <c r="C74" s="42" t="s">
        <v>150</v>
      </c>
      <c r="D74" s="100">
        <v>97832.03</v>
      </c>
      <c r="E74" s="324" t="s">
        <v>55</v>
      </c>
      <c r="F74" s="254"/>
      <c r="G74" s="255"/>
      <c r="H74" s="255"/>
      <c r="I74" s="256"/>
      <c r="J74" s="256"/>
      <c r="K74" s="256"/>
      <c r="L74" s="256"/>
      <c r="M74" s="257"/>
      <c r="N74" s="256"/>
      <c r="O74" s="256"/>
      <c r="P74" s="257"/>
      <c r="Q74" s="257"/>
      <c r="R74" s="258"/>
      <c r="S74" s="258"/>
      <c r="T74" s="258"/>
      <c r="U74" s="258"/>
      <c r="V74" s="258"/>
      <c r="W74" s="259"/>
      <c r="X74" s="259"/>
      <c r="Y74" s="258"/>
      <c r="Z74" s="258"/>
      <c r="AA74" s="258"/>
      <c r="AB74" s="258"/>
      <c r="AC74" s="260"/>
      <c r="AD74" s="259"/>
      <c r="AE74" s="259"/>
      <c r="AF74" s="259"/>
      <c r="AG74" s="260"/>
      <c r="AH74" s="260"/>
      <c r="AI74" s="260"/>
    </row>
    <row r="75" spans="1:35" s="327" customFormat="1" ht="13.2">
      <c r="A75" s="131"/>
      <c r="B75" s="17"/>
      <c r="C75" s="328"/>
      <c r="D75" s="329"/>
      <c r="E75" s="330"/>
      <c r="F75" s="328"/>
      <c r="G75" s="328"/>
      <c r="H75" s="331"/>
      <c r="I75" s="331"/>
      <c r="J75" s="331"/>
      <c r="K75" s="331"/>
      <c r="L75" s="331"/>
      <c r="M75" s="331"/>
      <c r="N75" s="331"/>
      <c r="O75" s="331"/>
      <c r="P75" s="331"/>
      <c r="Q75" s="331"/>
    </row>
    <row r="76" spans="1:35" s="327" customFormat="1" ht="13.2">
      <c r="A76" s="131"/>
      <c r="B76" s="17"/>
      <c r="C76" s="328"/>
      <c r="D76" s="329"/>
      <c r="E76" s="330"/>
      <c r="F76" s="328"/>
      <c r="G76" s="328"/>
      <c r="H76" s="331"/>
      <c r="I76" s="331"/>
      <c r="J76" s="331"/>
      <c r="K76" s="331"/>
      <c r="L76" s="331"/>
      <c r="M76" s="331"/>
      <c r="N76" s="331"/>
      <c r="O76" s="331"/>
      <c r="P76" s="331"/>
      <c r="Q76" s="331"/>
    </row>
    <row r="77" spans="1:35" s="327" customFormat="1" ht="13.2">
      <c r="A77" s="47">
        <v>6</v>
      </c>
      <c r="B77" s="71" t="s">
        <v>145</v>
      </c>
      <c r="C77" s="46"/>
      <c r="D77" s="329"/>
      <c r="E77" s="330"/>
      <c r="F77" s="328"/>
      <c r="G77" s="328"/>
      <c r="H77" s="331"/>
      <c r="I77" s="331"/>
      <c r="J77" s="331"/>
      <c r="K77" s="331"/>
      <c r="L77" s="331"/>
      <c r="M77" s="331"/>
      <c r="N77" s="331"/>
      <c r="O77" s="331"/>
      <c r="P77" s="331"/>
      <c r="Q77" s="331"/>
    </row>
    <row r="78" spans="1:35" s="327" customFormat="1" ht="39.6">
      <c r="A78" s="379" t="s">
        <v>0</v>
      </c>
      <c r="B78" s="385" t="s">
        <v>39</v>
      </c>
      <c r="C78" s="379" t="s">
        <v>20</v>
      </c>
      <c r="D78" s="379" t="s">
        <v>77</v>
      </c>
      <c r="E78" s="379" t="s">
        <v>14</v>
      </c>
      <c r="F78" s="387" t="s">
        <v>40</v>
      </c>
      <c r="G78" s="379" t="s">
        <v>41</v>
      </c>
      <c r="H78" s="379" t="s">
        <v>87</v>
      </c>
      <c r="I78" s="379" t="s">
        <v>42</v>
      </c>
      <c r="J78" s="379"/>
      <c r="K78" s="379"/>
      <c r="L78" s="379"/>
      <c r="M78" s="379" t="s">
        <v>43</v>
      </c>
      <c r="N78" s="379" t="s">
        <v>44</v>
      </c>
      <c r="O78" s="379" t="s">
        <v>88</v>
      </c>
      <c r="P78" s="379" t="s">
        <v>45</v>
      </c>
      <c r="Q78" s="379" t="s">
        <v>62</v>
      </c>
      <c r="R78" s="381" t="s">
        <v>46</v>
      </c>
      <c r="S78" s="295" t="s">
        <v>65</v>
      </c>
      <c r="T78" s="383" t="s">
        <v>4</v>
      </c>
      <c r="U78" s="383"/>
      <c r="V78" s="383"/>
      <c r="W78" s="383"/>
      <c r="X78" s="383"/>
      <c r="Y78" s="383"/>
      <c r="Z78" s="383"/>
      <c r="AA78" s="383"/>
      <c r="AB78" s="378" t="s">
        <v>47</v>
      </c>
      <c r="AC78" s="378"/>
      <c r="AD78" s="378"/>
      <c r="AE78" s="378"/>
      <c r="AF78" s="378"/>
      <c r="AG78" s="378"/>
      <c r="AH78" s="378"/>
      <c r="AI78" s="378"/>
    </row>
    <row r="79" spans="1:35" s="327" customFormat="1" ht="66.599999999999994" thickBot="1">
      <c r="A79" s="380"/>
      <c r="B79" s="386"/>
      <c r="C79" s="380"/>
      <c r="D79" s="380"/>
      <c r="E79" s="380"/>
      <c r="F79" s="388"/>
      <c r="G79" s="380"/>
      <c r="H79" s="380"/>
      <c r="I79" s="294" t="s">
        <v>48</v>
      </c>
      <c r="J79" s="294" t="s">
        <v>49</v>
      </c>
      <c r="K79" s="294" t="s">
        <v>50</v>
      </c>
      <c r="L79" s="294" t="s">
        <v>51</v>
      </c>
      <c r="M79" s="380"/>
      <c r="N79" s="380"/>
      <c r="O79" s="380"/>
      <c r="P79" s="380"/>
      <c r="Q79" s="380"/>
      <c r="R79" s="382"/>
      <c r="S79" s="296" t="s">
        <v>21</v>
      </c>
      <c r="T79" s="103" t="s">
        <v>52</v>
      </c>
      <c r="U79" s="103" t="s">
        <v>53</v>
      </c>
      <c r="V79" s="103" t="s">
        <v>63</v>
      </c>
      <c r="W79" s="103" t="s">
        <v>56</v>
      </c>
      <c r="X79" s="103" t="s">
        <v>57</v>
      </c>
      <c r="Y79" s="103" t="s">
        <v>15</v>
      </c>
      <c r="Z79" s="103" t="s">
        <v>16</v>
      </c>
      <c r="AA79" s="103" t="s">
        <v>17</v>
      </c>
      <c r="AB79" s="104" t="s">
        <v>18</v>
      </c>
      <c r="AC79" s="104" t="s">
        <v>13</v>
      </c>
      <c r="AD79" s="104" t="s">
        <v>139</v>
      </c>
      <c r="AE79" s="104" t="s">
        <v>58</v>
      </c>
      <c r="AF79" s="104" t="s">
        <v>59</v>
      </c>
      <c r="AG79" s="104" t="s">
        <v>143</v>
      </c>
      <c r="AH79" s="104" t="s">
        <v>54</v>
      </c>
      <c r="AI79" s="104" t="s">
        <v>64</v>
      </c>
    </row>
    <row r="80" spans="1:35" s="327" customFormat="1" ht="54" thickTop="1" thickBot="1">
      <c r="A80" s="229">
        <v>1</v>
      </c>
      <c r="B80" s="227" t="s">
        <v>128</v>
      </c>
      <c r="C80" s="227" t="s">
        <v>146</v>
      </c>
      <c r="D80" s="231">
        <f>2500*F80</f>
        <v>2869000</v>
      </c>
      <c r="E80" s="348" t="s">
        <v>60</v>
      </c>
      <c r="F80" s="232">
        <v>1147.5999999999999</v>
      </c>
      <c r="G80" s="233" t="s">
        <v>388</v>
      </c>
      <c r="H80" s="234" t="s">
        <v>130</v>
      </c>
      <c r="I80" s="235" t="s">
        <v>389</v>
      </c>
      <c r="J80" s="236" t="s">
        <v>390</v>
      </c>
      <c r="K80" s="237" t="s">
        <v>381</v>
      </c>
      <c r="L80" s="238" t="s">
        <v>156</v>
      </c>
      <c r="M80" s="239" t="s">
        <v>137</v>
      </c>
      <c r="N80" s="237" t="s">
        <v>132</v>
      </c>
      <c r="O80" s="237" t="s">
        <v>391</v>
      </c>
      <c r="P80" s="240" t="s">
        <v>133</v>
      </c>
      <c r="Q80" s="239" t="s">
        <v>133</v>
      </c>
      <c r="R80" s="239" t="s">
        <v>137</v>
      </c>
      <c r="S80" s="240" t="s">
        <v>133</v>
      </c>
      <c r="T80" s="240" t="s">
        <v>133</v>
      </c>
      <c r="U80" s="239" t="s">
        <v>133</v>
      </c>
      <c r="V80" s="239" t="s">
        <v>133</v>
      </c>
      <c r="W80" s="237"/>
      <c r="X80" s="238"/>
      <c r="Y80" s="240"/>
      <c r="Z80" s="240" t="s">
        <v>133</v>
      </c>
      <c r="AA80" s="240"/>
      <c r="AB80" s="240" t="s">
        <v>133</v>
      </c>
      <c r="AC80" s="247" t="s">
        <v>133</v>
      </c>
      <c r="AD80" s="237" t="s">
        <v>133</v>
      </c>
      <c r="AE80" s="238" t="s">
        <v>133</v>
      </c>
      <c r="AF80" s="238" t="s">
        <v>133</v>
      </c>
      <c r="AG80" s="248"/>
      <c r="AH80" s="247"/>
      <c r="AI80" s="247"/>
    </row>
    <row r="81" spans="1:35" s="327" customFormat="1" ht="13.2">
      <c r="A81" s="230">
        <v>2</v>
      </c>
      <c r="B81" s="228" t="s">
        <v>82</v>
      </c>
      <c r="C81" s="349" t="s">
        <v>146</v>
      </c>
      <c r="D81" s="350">
        <f>27400+10000</f>
        <v>37400</v>
      </c>
      <c r="E81" s="351" t="s">
        <v>55</v>
      </c>
      <c r="F81" s="352"/>
      <c r="G81" s="352"/>
      <c r="H81" s="353"/>
      <c r="I81" s="353"/>
      <c r="J81" s="326"/>
      <c r="K81" s="326"/>
      <c r="L81" s="353"/>
      <c r="M81" s="353"/>
      <c r="N81" s="326"/>
      <c r="O81" s="326"/>
      <c r="P81" s="326"/>
      <c r="Q81" s="353"/>
      <c r="R81" s="354"/>
      <c r="S81" s="355"/>
      <c r="T81" s="355"/>
      <c r="U81" s="356"/>
      <c r="V81" s="356"/>
      <c r="W81" s="355"/>
      <c r="X81" s="356"/>
      <c r="Y81" s="355"/>
      <c r="Z81" s="355"/>
      <c r="AA81" s="355"/>
      <c r="AB81" s="355"/>
      <c r="AC81" s="355"/>
      <c r="AD81" s="355"/>
      <c r="AE81" s="356"/>
      <c r="AF81" s="356"/>
      <c r="AG81" s="356"/>
      <c r="AH81" s="355"/>
      <c r="AI81" s="355"/>
    </row>
    <row r="82" spans="1:35" s="327" customFormat="1" ht="13.2">
      <c r="A82" s="131"/>
      <c r="B82" s="17"/>
      <c r="C82" s="328"/>
      <c r="D82" s="329"/>
      <c r="E82" s="330"/>
      <c r="F82" s="328"/>
      <c r="G82" s="328"/>
      <c r="H82" s="331"/>
      <c r="I82" s="331"/>
      <c r="J82" s="331"/>
      <c r="K82" s="331"/>
      <c r="L82" s="331"/>
      <c r="M82" s="331"/>
      <c r="N82" s="331"/>
      <c r="O82" s="331"/>
      <c r="P82" s="331"/>
      <c r="Q82" s="331"/>
    </row>
    <row r="83" spans="1:35" s="327" customFormat="1">
      <c r="A83" s="47">
        <v>7</v>
      </c>
      <c r="B83" s="71" t="s">
        <v>124</v>
      </c>
      <c r="C83" s="46"/>
      <c r="D83" s="17"/>
      <c r="E83" s="17"/>
      <c r="F83" s="17"/>
      <c r="G83" s="17"/>
      <c r="H83" s="17"/>
      <c r="I83" s="17"/>
      <c r="J83" s="17"/>
      <c r="K83" s="17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</row>
    <row r="84" spans="1:35" s="327" customFormat="1" ht="39.6">
      <c r="A84" s="379" t="s">
        <v>0</v>
      </c>
      <c r="B84" s="385" t="s">
        <v>39</v>
      </c>
      <c r="C84" s="379" t="s">
        <v>20</v>
      </c>
      <c r="D84" s="379" t="s">
        <v>77</v>
      </c>
      <c r="E84" s="379" t="s">
        <v>14</v>
      </c>
      <c r="F84" s="387" t="s">
        <v>40</v>
      </c>
      <c r="G84" s="379" t="s">
        <v>41</v>
      </c>
      <c r="H84" s="379" t="s">
        <v>87</v>
      </c>
      <c r="I84" s="379" t="s">
        <v>42</v>
      </c>
      <c r="J84" s="379"/>
      <c r="K84" s="379"/>
      <c r="L84" s="379"/>
      <c r="M84" s="379" t="s">
        <v>43</v>
      </c>
      <c r="N84" s="379" t="s">
        <v>44</v>
      </c>
      <c r="O84" s="379" t="s">
        <v>88</v>
      </c>
      <c r="P84" s="379" t="s">
        <v>45</v>
      </c>
      <c r="Q84" s="379" t="s">
        <v>62</v>
      </c>
      <c r="R84" s="381" t="s">
        <v>46</v>
      </c>
      <c r="S84" s="295" t="s">
        <v>65</v>
      </c>
      <c r="T84" s="383" t="s">
        <v>4</v>
      </c>
      <c r="U84" s="383"/>
      <c r="V84" s="383"/>
      <c r="W84" s="383"/>
      <c r="X84" s="383"/>
      <c r="Y84" s="383"/>
      <c r="Z84" s="383"/>
      <c r="AA84" s="383"/>
      <c r="AB84" s="378" t="s">
        <v>47</v>
      </c>
      <c r="AC84" s="378"/>
      <c r="AD84" s="378"/>
      <c r="AE84" s="378"/>
      <c r="AF84" s="378"/>
      <c r="AG84" s="378"/>
      <c r="AH84" s="378"/>
      <c r="AI84" s="378"/>
    </row>
    <row r="85" spans="1:35" s="327" customFormat="1" ht="66.599999999999994" thickBot="1">
      <c r="A85" s="380"/>
      <c r="B85" s="386"/>
      <c r="C85" s="380"/>
      <c r="D85" s="380"/>
      <c r="E85" s="380"/>
      <c r="F85" s="388"/>
      <c r="G85" s="380"/>
      <c r="H85" s="380"/>
      <c r="I85" s="294" t="s">
        <v>48</v>
      </c>
      <c r="J85" s="294" t="s">
        <v>49</v>
      </c>
      <c r="K85" s="294" t="s">
        <v>50</v>
      </c>
      <c r="L85" s="294" t="s">
        <v>51</v>
      </c>
      <c r="M85" s="380"/>
      <c r="N85" s="380"/>
      <c r="O85" s="380"/>
      <c r="P85" s="380"/>
      <c r="Q85" s="380"/>
      <c r="R85" s="382"/>
      <c r="S85" s="296" t="s">
        <v>21</v>
      </c>
      <c r="T85" s="103" t="s">
        <v>52</v>
      </c>
      <c r="U85" s="103" t="s">
        <v>53</v>
      </c>
      <c r="V85" s="103" t="s">
        <v>63</v>
      </c>
      <c r="W85" s="103" t="s">
        <v>56</v>
      </c>
      <c r="X85" s="103" t="s">
        <v>57</v>
      </c>
      <c r="Y85" s="103" t="s">
        <v>15</v>
      </c>
      <c r="Z85" s="103" t="s">
        <v>16</v>
      </c>
      <c r="AA85" s="103" t="s">
        <v>17</v>
      </c>
      <c r="AB85" s="104" t="s">
        <v>18</v>
      </c>
      <c r="AC85" s="104" t="s">
        <v>13</v>
      </c>
      <c r="AD85" s="104" t="s">
        <v>139</v>
      </c>
      <c r="AE85" s="104" t="s">
        <v>58</v>
      </c>
      <c r="AF85" s="104" t="s">
        <v>59</v>
      </c>
      <c r="AG85" s="104" t="s">
        <v>143</v>
      </c>
      <c r="AH85" s="104" t="s">
        <v>54</v>
      </c>
      <c r="AI85" s="104" t="s">
        <v>64</v>
      </c>
    </row>
    <row r="86" spans="1:35" s="327" customFormat="1" ht="40.799999999999997" thickTop="1" thickBot="1">
      <c r="A86" s="241">
        <v>1</v>
      </c>
      <c r="B86" s="242" t="s">
        <v>128</v>
      </c>
      <c r="C86" s="242" t="s">
        <v>125</v>
      </c>
      <c r="D86" s="243">
        <f>2500*F86</f>
        <v>2771000</v>
      </c>
      <c r="E86" s="357" t="s">
        <v>60</v>
      </c>
      <c r="F86" s="244">
        <v>1108.4000000000001</v>
      </c>
      <c r="G86" s="245" t="s">
        <v>129</v>
      </c>
      <c r="H86" s="246" t="s">
        <v>130</v>
      </c>
      <c r="I86" s="237" t="s">
        <v>134</v>
      </c>
      <c r="J86" s="237" t="s">
        <v>135</v>
      </c>
      <c r="K86" s="237"/>
      <c r="L86" s="237" t="s">
        <v>136</v>
      </c>
      <c r="M86" s="240" t="s">
        <v>137</v>
      </c>
      <c r="N86" s="237" t="s">
        <v>132</v>
      </c>
      <c r="O86" s="237"/>
      <c r="P86" s="240" t="s">
        <v>133</v>
      </c>
      <c r="Q86" s="240" t="s">
        <v>133</v>
      </c>
      <c r="R86" s="240" t="s">
        <v>137</v>
      </c>
      <c r="S86" s="240" t="s">
        <v>133</v>
      </c>
      <c r="T86" s="240" t="s">
        <v>133</v>
      </c>
      <c r="U86" s="240" t="s">
        <v>133</v>
      </c>
      <c r="V86" s="240"/>
      <c r="W86" s="237"/>
      <c r="X86" s="237"/>
      <c r="Y86" s="240"/>
      <c r="Z86" s="240" t="s">
        <v>133</v>
      </c>
      <c r="AA86" s="240" t="s">
        <v>133</v>
      </c>
      <c r="AB86" s="240" t="s">
        <v>133</v>
      </c>
      <c r="AC86" s="247" t="s">
        <v>133</v>
      </c>
      <c r="AD86" s="237" t="s">
        <v>138</v>
      </c>
      <c r="AE86" s="237" t="s">
        <v>142</v>
      </c>
      <c r="AF86" s="237" t="s">
        <v>140</v>
      </c>
      <c r="AG86" s="247"/>
      <c r="AH86" s="247"/>
      <c r="AI86" s="247"/>
    </row>
    <row r="87" spans="1:35" s="327" customFormat="1" ht="13.2">
      <c r="A87" s="132">
        <v>2</v>
      </c>
      <c r="B87" s="133" t="s">
        <v>144</v>
      </c>
      <c r="C87" s="133" t="s">
        <v>125</v>
      </c>
      <c r="D87" s="134">
        <v>100216.77</v>
      </c>
      <c r="E87" s="358" t="s">
        <v>55</v>
      </c>
      <c r="F87" s="138"/>
      <c r="G87" s="139"/>
      <c r="H87" s="139"/>
      <c r="I87" s="140"/>
      <c r="J87" s="140"/>
      <c r="K87" s="140"/>
      <c r="L87" s="140"/>
      <c r="M87" s="141"/>
      <c r="N87" s="140"/>
      <c r="O87" s="140"/>
      <c r="P87" s="141"/>
      <c r="Q87" s="141"/>
      <c r="R87" s="135"/>
      <c r="S87" s="135"/>
      <c r="T87" s="135"/>
      <c r="U87" s="135"/>
      <c r="V87" s="135"/>
      <c r="W87" s="136"/>
      <c r="X87" s="136"/>
      <c r="Y87" s="135"/>
      <c r="Z87" s="135"/>
      <c r="AA87" s="135"/>
      <c r="AB87" s="135"/>
      <c r="AC87" s="137"/>
      <c r="AD87" s="136"/>
      <c r="AE87" s="136"/>
      <c r="AF87" s="136"/>
      <c r="AG87" s="137"/>
      <c r="AH87" s="137"/>
      <c r="AI87" s="137"/>
    </row>
    <row r="88" spans="1:35" s="360" customFormat="1" ht="14.4">
      <c r="A88" s="359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</row>
    <row r="89" spans="1:35" s="360" customFormat="1" ht="14.4">
      <c r="A89" s="47">
        <v>8</v>
      </c>
      <c r="B89" s="71" t="s">
        <v>122</v>
      </c>
      <c r="C89" s="46"/>
      <c r="D89" s="17"/>
      <c r="E89" s="17"/>
      <c r="F89" s="17"/>
      <c r="G89" s="17"/>
      <c r="H89" s="17"/>
      <c r="I89" s="17"/>
      <c r="J89" s="17"/>
      <c r="K89" s="17"/>
      <c r="L89" s="304"/>
      <c r="M89" s="304"/>
      <c r="N89" s="304"/>
      <c r="O89" s="304"/>
      <c r="P89" s="304"/>
      <c r="Q89" s="304"/>
    </row>
    <row r="90" spans="1:35" s="360" customFormat="1" ht="14.4" customHeight="1">
      <c r="A90" s="379" t="s">
        <v>0</v>
      </c>
      <c r="B90" s="385" t="s">
        <v>39</v>
      </c>
      <c r="C90" s="379" t="s">
        <v>20</v>
      </c>
      <c r="D90" s="379" t="s">
        <v>77</v>
      </c>
      <c r="E90" s="379" t="s">
        <v>14</v>
      </c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</row>
    <row r="91" spans="1:35" s="360" customFormat="1" ht="15" thickBot="1">
      <c r="A91" s="380"/>
      <c r="B91" s="386"/>
      <c r="C91" s="380"/>
      <c r="D91" s="380"/>
      <c r="E91" s="380"/>
      <c r="F91" s="384"/>
      <c r="G91" s="384"/>
      <c r="H91" s="384"/>
      <c r="I91" s="297"/>
      <c r="J91" s="297"/>
      <c r="K91" s="297"/>
      <c r="L91" s="297"/>
      <c r="M91" s="384"/>
      <c r="N91" s="384"/>
      <c r="O91" s="384"/>
      <c r="P91" s="384"/>
      <c r="Q91" s="384"/>
    </row>
    <row r="92" spans="1:35" s="360" customFormat="1" ht="15.6" thickTop="1" thickBot="1">
      <c r="A92" s="48">
        <v>1</v>
      </c>
      <c r="B92" s="54" t="s">
        <v>123</v>
      </c>
      <c r="C92" s="322" t="s">
        <v>304</v>
      </c>
      <c r="D92" s="102">
        <v>6557.57</v>
      </c>
      <c r="E92" s="321" t="s">
        <v>55</v>
      </c>
      <c r="F92" s="127"/>
      <c r="G92" s="128"/>
      <c r="H92" s="128"/>
      <c r="I92" s="130"/>
      <c r="J92" s="130"/>
      <c r="K92" s="130"/>
      <c r="L92" s="130"/>
      <c r="M92" s="129"/>
      <c r="N92" s="130"/>
      <c r="O92" s="130"/>
      <c r="P92" s="129"/>
      <c r="Q92" s="129"/>
    </row>
    <row r="93" spans="1:35" s="360" customFormat="1" ht="14.4">
      <c r="A93" s="78">
        <v>2</v>
      </c>
      <c r="B93" s="77" t="s">
        <v>82</v>
      </c>
      <c r="C93" s="322" t="s">
        <v>304</v>
      </c>
      <c r="D93" s="323">
        <v>49527.33</v>
      </c>
      <c r="E93" s="324" t="s">
        <v>55</v>
      </c>
      <c r="F93" s="345"/>
      <c r="G93" s="345"/>
      <c r="H93" s="346"/>
      <c r="I93" s="346"/>
      <c r="J93" s="346"/>
      <c r="K93" s="346"/>
      <c r="L93" s="346"/>
      <c r="M93" s="346"/>
      <c r="N93" s="346"/>
      <c r="O93" s="346"/>
      <c r="P93" s="346"/>
      <c r="Q93" s="346"/>
    </row>
    <row r="94" spans="1:35" s="360" customFormat="1" ht="14.4"/>
    <row r="95" spans="1:35" s="360" customFormat="1" ht="14.4">
      <c r="A95" s="47">
        <v>9</v>
      </c>
      <c r="B95" s="71" t="s">
        <v>113</v>
      </c>
      <c r="C95" s="46"/>
    </row>
    <row r="96" spans="1:35">
      <c r="G96" s="362"/>
    </row>
    <row r="97" spans="1:7" ht="15" thickBot="1">
      <c r="A97" s="363"/>
      <c r="B97" s="90" t="s">
        <v>1</v>
      </c>
      <c r="C97" s="91" t="s">
        <v>83</v>
      </c>
      <c r="G97" s="362"/>
    </row>
    <row r="98" spans="1:7" ht="15" thickTop="1">
      <c r="A98" s="363"/>
      <c r="B98" s="92" t="s">
        <v>440</v>
      </c>
      <c r="C98" s="96">
        <f>SUM(D4:D37,D55:D58,D64:D65,D73,D80,D86)</f>
        <v>42482913.120000005</v>
      </c>
      <c r="D98" s="362"/>
    </row>
    <row r="99" spans="1:7" ht="14.4">
      <c r="A99" s="363"/>
      <c r="B99" s="93" t="s">
        <v>84</v>
      </c>
      <c r="C99" s="97">
        <f>SUM(D38:D49,D66,D74,D87)</f>
        <v>811580</v>
      </c>
    </row>
    <row r="100" spans="1:7" ht="15" thickBot="1">
      <c r="A100" s="363"/>
      <c r="B100" s="94" t="s">
        <v>82</v>
      </c>
      <c r="C100" s="98">
        <f>SUM(D50,D59,D67,D81,D93)</f>
        <v>2810815.9699999997</v>
      </c>
    </row>
    <row r="101" spans="1:7" ht="15" customHeight="1">
      <c r="A101" s="363"/>
      <c r="B101" s="95" t="s">
        <v>22</v>
      </c>
      <c r="C101" s="99">
        <f>SUM(C98:C100)</f>
        <v>46105309.090000004</v>
      </c>
    </row>
    <row r="103" spans="1:7">
      <c r="B103" s="364" t="s">
        <v>450</v>
      </c>
    </row>
    <row r="104" spans="1:7">
      <c r="B104" s="364" t="s">
        <v>451</v>
      </c>
    </row>
    <row r="105" spans="1:7">
      <c r="B105" s="364" t="s">
        <v>452</v>
      </c>
    </row>
    <row r="106" spans="1:7">
      <c r="A106" s="364"/>
    </row>
  </sheetData>
  <mergeCells count="116">
    <mergeCell ref="I84:L84"/>
    <mergeCell ref="M84:M85"/>
    <mergeCell ref="N84:N85"/>
    <mergeCell ref="O84:O85"/>
    <mergeCell ref="F84:F85"/>
    <mergeCell ref="G84:G85"/>
    <mergeCell ref="H84:H85"/>
    <mergeCell ref="T71:AA71"/>
    <mergeCell ref="AB71:AI71"/>
    <mergeCell ref="P78:P79"/>
    <mergeCell ref="M78:M79"/>
    <mergeCell ref="AB78:AI78"/>
    <mergeCell ref="Q78:Q79"/>
    <mergeCell ref="R78:R79"/>
    <mergeCell ref="N78:N79"/>
    <mergeCell ref="T84:AA84"/>
    <mergeCell ref="AB84:AI84"/>
    <mergeCell ref="P84:P85"/>
    <mergeCell ref="Q84:Q85"/>
    <mergeCell ref="R84:R85"/>
    <mergeCell ref="E71:E72"/>
    <mergeCell ref="F71:F72"/>
    <mergeCell ref="G71:G72"/>
    <mergeCell ref="H71:H72"/>
    <mergeCell ref="I71:L71"/>
    <mergeCell ref="M71:M72"/>
    <mergeCell ref="N71:N72"/>
    <mergeCell ref="O78:O79"/>
    <mergeCell ref="A71:A72"/>
    <mergeCell ref="B71:B72"/>
    <mergeCell ref="C71:C72"/>
    <mergeCell ref="D71:D72"/>
    <mergeCell ref="A78:A79"/>
    <mergeCell ref="B78:B79"/>
    <mergeCell ref="C78:C79"/>
    <mergeCell ref="D78:D79"/>
    <mergeCell ref="E78:E79"/>
    <mergeCell ref="F78:F79"/>
    <mergeCell ref="G78:G79"/>
    <mergeCell ref="H78:H79"/>
    <mergeCell ref="I78:L78"/>
    <mergeCell ref="M62:M63"/>
    <mergeCell ref="N62:N63"/>
    <mergeCell ref="O62:O63"/>
    <mergeCell ref="P53:P54"/>
    <mergeCell ref="Q53:Q54"/>
    <mergeCell ref="R53:R54"/>
    <mergeCell ref="I53:L53"/>
    <mergeCell ref="G53:G54"/>
    <mergeCell ref="H53:H54"/>
    <mergeCell ref="M53:M54"/>
    <mergeCell ref="N53:N54"/>
    <mergeCell ref="O53:O54"/>
    <mergeCell ref="T62:AA62"/>
    <mergeCell ref="AB62:AI62"/>
    <mergeCell ref="P90:P91"/>
    <mergeCell ref="A90:A91"/>
    <mergeCell ref="B90:B91"/>
    <mergeCell ref="C90:C91"/>
    <mergeCell ref="D90:D91"/>
    <mergeCell ref="T53:AA53"/>
    <mergeCell ref="R71:R72"/>
    <mergeCell ref="O71:O72"/>
    <mergeCell ref="P71:P72"/>
    <mergeCell ref="Q71:Q72"/>
    <mergeCell ref="A84:A85"/>
    <mergeCell ref="B84:B85"/>
    <mergeCell ref="C84:C85"/>
    <mergeCell ref="D84:D85"/>
    <mergeCell ref="E84:E85"/>
    <mergeCell ref="T78:AA78"/>
    <mergeCell ref="R62:R63"/>
    <mergeCell ref="P62:P63"/>
    <mergeCell ref="Q62:Q63"/>
    <mergeCell ref="G62:G63"/>
    <mergeCell ref="H62:H63"/>
    <mergeCell ref="I62:L62"/>
    <mergeCell ref="A2:A3"/>
    <mergeCell ref="B2:B3"/>
    <mergeCell ref="C2:C3"/>
    <mergeCell ref="D2:D3"/>
    <mergeCell ref="E2:E3"/>
    <mergeCell ref="F2:F3"/>
    <mergeCell ref="F53:F54"/>
    <mergeCell ref="A62:A63"/>
    <mergeCell ref="B62:B63"/>
    <mergeCell ref="C62:C63"/>
    <mergeCell ref="D62:D63"/>
    <mergeCell ref="E62:E63"/>
    <mergeCell ref="F62:F63"/>
    <mergeCell ref="A53:A54"/>
    <mergeCell ref="B53:B54"/>
    <mergeCell ref="C53:C54"/>
    <mergeCell ref="D53:D54"/>
    <mergeCell ref="E53:E54"/>
    <mergeCell ref="Q90:Q91"/>
    <mergeCell ref="I90:L90"/>
    <mergeCell ref="M90:M91"/>
    <mergeCell ref="N90:N91"/>
    <mergeCell ref="O90:O91"/>
    <mergeCell ref="E90:E91"/>
    <mergeCell ref="F90:F91"/>
    <mergeCell ref="G90:G91"/>
    <mergeCell ref="H90:H91"/>
    <mergeCell ref="AB53:AI53"/>
    <mergeCell ref="AB2:AI2"/>
    <mergeCell ref="Q2:Q3"/>
    <mergeCell ref="R2:R3"/>
    <mergeCell ref="I2:L2"/>
    <mergeCell ref="G2:G3"/>
    <mergeCell ref="H2:H3"/>
    <mergeCell ref="M2:M3"/>
    <mergeCell ref="T2:AA2"/>
    <mergeCell ref="N2:N3"/>
    <mergeCell ref="O2:O3"/>
    <mergeCell ref="P2:P3"/>
  </mergeCells>
  <dataValidations count="1">
    <dataValidation type="list" allowBlank="1" showInputMessage="1" showErrorMessage="1" sqref="H92 H55:H58 H86:H87 H80 H73:H74 H64:H66 H4:H49" xr:uid="{646290C9-80B0-40DA-907E-C9E1F77980B1}">
      <formula1>"dobry, dostateczny, zły"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opLeftCell="A29" zoomScaleNormal="100" workbookViewId="0">
      <selection activeCell="C42" sqref="C42"/>
    </sheetView>
  </sheetViews>
  <sheetFormatPr defaultColWidth="9.109375" defaultRowHeight="13.8"/>
  <cols>
    <col min="1" max="1" width="6.5546875" style="40" customWidth="1"/>
    <col min="2" max="2" width="47.6640625" style="36" customWidth="1"/>
    <col min="3" max="3" width="30.44140625" style="35" customWidth="1"/>
    <col min="4" max="4" width="19.33203125" style="37" customWidth="1"/>
    <col min="5" max="5" width="9.109375" style="7"/>
    <col min="6" max="6" width="10.88671875" style="7" bestFit="1" customWidth="1"/>
    <col min="7" max="16384" width="9.109375" style="7"/>
  </cols>
  <sheetData>
    <row r="1" spans="1:4" s="32" customFormat="1" ht="46.5" customHeight="1" thickBot="1">
      <c r="A1" s="41" t="s">
        <v>0</v>
      </c>
      <c r="B1" s="31" t="s">
        <v>66</v>
      </c>
      <c r="C1" s="12" t="s">
        <v>61</v>
      </c>
    </row>
    <row r="2" spans="1:4" ht="14.4" thickTop="1">
      <c r="A2" s="105" t="s">
        <v>92</v>
      </c>
      <c r="B2" s="39"/>
      <c r="C2" s="38"/>
    </row>
    <row r="3" spans="1:4">
      <c r="A3" s="33">
        <v>1</v>
      </c>
      <c r="B3" s="145" t="s">
        <v>112</v>
      </c>
      <c r="C3" s="30">
        <f>2525+4348.05+2490.75+3130.08+550+2490.75+270+3990+11685+800+597.8+2960+1800+2100+877.3+992.61+948.99+597.8+2778.57+4767.48+4000+2400+597.8+1850+1850+1058+300+1245+1189+1189+1439.6+2032.49+812.07+572.02+300+1245+1387.04+317.2+1735+1694.58+639+2150+2500+2953.19+393.6+15000+1500+3611+553.5+3117.99+1145.58+2949+848.7+2500+3320+2134.05+1489+3184+382.53+511+146.4+583+2000+2134.05+308.92+3117.91+948.99+2185+2134.05+3449+499+1299+2040+360+1969+2500+9512+16656.66+10240.98+12049.08+12456.58+2750+3690+3425+1700+1000+13943.28+10004+988.27+1860</f>
        <v>254746.28999999998</v>
      </c>
    </row>
    <row r="4" spans="1:4">
      <c r="A4" s="33">
        <v>2</v>
      </c>
      <c r="B4" s="145" t="s">
        <v>110</v>
      </c>
      <c r="C4" s="30">
        <f>4661.47+579+11193+13381.17</f>
        <v>29814.639999999999</v>
      </c>
    </row>
    <row r="5" spans="1:4">
      <c r="A5" s="33">
        <v>3</v>
      </c>
      <c r="B5" s="145" t="s">
        <v>127</v>
      </c>
      <c r="C5" s="30">
        <v>1704.01</v>
      </c>
    </row>
    <row r="6" spans="1:4">
      <c r="A6" s="33">
        <v>4</v>
      </c>
      <c r="B6" s="145" t="s">
        <v>120</v>
      </c>
      <c r="C6" s="30">
        <v>7950.01</v>
      </c>
    </row>
    <row r="7" spans="1:4">
      <c r="A7" s="33">
        <v>5</v>
      </c>
      <c r="B7" s="145" t="s">
        <v>111</v>
      </c>
      <c r="C7" s="198">
        <f>21938.28+299+1974.94+1700+1369+3495.73+2699+2058+465+394.97+4150+9584+4187+3248+6297.6+1400+2232.45</f>
        <v>67492.97</v>
      </c>
    </row>
    <row r="8" spans="1:4">
      <c r="A8" s="106">
        <v>3</v>
      </c>
      <c r="B8" s="144" t="s">
        <v>287</v>
      </c>
      <c r="C8" s="143"/>
    </row>
    <row r="9" spans="1:4">
      <c r="A9" s="33">
        <v>1</v>
      </c>
      <c r="B9" s="145" t="s">
        <v>112</v>
      </c>
      <c r="C9" s="30">
        <f>1080+4059+921+3000+680+390+1407+1600+5400+2137+1842+1700+1980+2469+3700+1937+609+609+5998+4452+2778.57+198.3+6295.14+9132.75+2273.04+9291+1008.4+7200+5458+2718+349+509+330+474+2200+5199+1498+2335+1399+1790+1490+1599+1619+1799+1647+1351+1699+1243+5300+1529+1648+1648+1998+9291+7200+453+153+179+159+139+139+149+298+179+169+149+149+149+169+419+330+349+299+209+149+359+329+295+600+329+3400+1099+1892+461+279+700+579+349+399+329+400+295+2900+328.88+317</f>
        <v>169495.08000000002</v>
      </c>
      <c r="D9" s="179"/>
    </row>
    <row r="10" spans="1:4">
      <c r="A10" s="33">
        <v>2</v>
      </c>
      <c r="B10" s="145" t="s">
        <v>110</v>
      </c>
      <c r="C10" s="30">
        <f>2600+1249+700+1539+215+369+285+650+3690+750+1731+3690</f>
        <v>17468</v>
      </c>
    </row>
    <row r="11" spans="1:4">
      <c r="A11" s="33">
        <v>3</v>
      </c>
      <c r="B11" s="145" t="s">
        <v>127</v>
      </c>
      <c r="C11" s="30">
        <f>18056+2000+1903</f>
        <v>21959</v>
      </c>
    </row>
    <row r="12" spans="1:4">
      <c r="A12" s="33">
        <v>4</v>
      </c>
      <c r="B12" s="145" t="s">
        <v>111</v>
      </c>
      <c r="C12" s="198">
        <f>2000+3372+3960+2288+3940+11200+11000+3282+3948+2288+5200+13044+48813+4329.6+984+749+2598+1529.6+10282.8+1899+1839+1799+2000+2460+800+3599+16334.4+755.2+6691.2+24261.75+899+660+1130+440+749+1499+1600+48812.8+16020.75+749+1529.6+984+4329.6+14234.22+17355.3+1330+1500</f>
        <v>311068.81999999995</v>
      </c>
    </row>
    <row r="13" spans="1:4">
      <c r="A13" s="106">
        <v>4</v>
      </c>
      <c r="B13" s="144" t="s">
        <v>160</v>
      </c>
      <c r="C13" s="143"/>
    </row>
    <row r="14" spans="1:4">
      <c r="A14" s="125">
        <v>1</v>
      </c>
      <c r="B14" s="142" t="s">
        <v>112</v>
      </c>
      <c r="C14" s="30">
        <f>20157.6+10333.3+52391.02+7730+16931.49</f>
        <v>107543.41</v>
      </c>
    </row>
    <row r="15" spans="1:4">
      <c r="A15" s="125">
        <v>2</v>
      </c>
      <c r="B15" s="126" t="s">
        <v>110</v>
      </c>
      <c r="C15" s="30">
        <v>4920</v>
      </c>
    </row>
    <row r="16" spans="1:4">
      <c r="A16" s="33">
        <v>3</v>
      </c>
      <c r="B16" s="126" t="s">
        <v>111</v>
      </c>
      <c r="C16" s="198">
        <f>34438.77+12250.8+56486.29+10369+3013.82+11672.7+749+1529.6+984+6494+23881.68+4280.4+14234.22+14292.6</f>
        <v>194676.87999999998</v>
      </c>
    </row>
    <row r="17" spans="1:3">
      <c r="A17" s="106">
        <v>5</v>
      </c>
      <c r="B17" s="144" t="s">
        <v>149</v>
      </c>
      <c r="C17" s="143"/>
    </row>
    <row r="18" spans="1:3">
      <c r="A18" s="125">
        <v>1</v>
      </c>
      <c r="B18" s="142" t="s">
        <v>112</v>
      </c>
      <c r="C18" s="30">
        <f>108272.58+2999.99+8826.26+3690</f>
        <v>123788.83</v>
      </c>
    </row>
    <row r="19" spans="1:3">
      <c r="A19" s="125">
        <v>2</v>
      </c>
      <c r="B19" s="142" t="s">
        <v>110</v>
      </c>
      <c r="C19" s="30">
        <v>10880</v>
      </c>
    </row>
    <row r="20" spans="1:3">
      <c r="A20" s="33">
        <v>3</v>
      </c>
      <c r="B20" s="34" t="s">
        <v>127</v>
      </c>
      <c r="C20" s="30">
        <v>16998.75</v>
      </c>
    </row>
    <row r="21" spans="1:3">
      <c r="A21" s="33">
        <v>4</v>
      </c>
      <c r="B21" s="126" t="s">
        <v>111</v>
      </c>
      <c r="C21" s="198">
        <f>37833.8+15313.5+11672.7+749+1529.6+984+4329.6+9489.48+15313.5</f>
        <v>97215.180000000008</v>
      </c>
    </row>
    <row r="22" spans="1:3">
      <c r="A22" s="106">
        <v>6</v>
      </c>
      <c r="B22" s="144" t="s">
        <v>145</v>
      </c>
      <c r="C22" s="143"/>
    </row>
    <row r="23" spans="1:3">
      <c r="A23" s="125">
        <v>1</v>
      </c>
      <c r="B23" s="142" t="s">
        <v>112</v>
      </c>
      <c r="C23" s="30">
        <f>765+2464.4+2500+1200+2970.6+1280+3570+7114+17500+1230+25500</f>
        <v>66094</v>
      </c>
    </row>
    <row r="24" spans="1:3">
      <c r="A24" s="125">
        <v>2</v>
      </c>
      <c r="B24" s="142" t="s">
        <v>110</v>
      </c>
      <c r="C24" s="30">
        <f>2366.8+1230</f>
        <v>3596.8</v>
      </c>
    </row>
    <row r="25" spans="1:3">
      <c r="A25" s="33">
        <v>3</v>
      </c>
      <c r="B25" s="126" t="s">
        <v>111</v>
      </c>
      <c r="C25" s="198">
        <f>3714.9+1899+1793+4400+2460+1180+8696.1+1350+2600+2000+5904+1800+589+585+464+32412.8+17355.3+11672.7+749+1529.6+7907.9+12250.8</f>
        <v>123313.1</v>
      </c>
    </row>
    <row r="26" spans="1:3">
      <c r="A26" s="146">
        <v>7</v>
      </c>
      <c r="B26" s="107" t="s">
        <v>124</v>
      </c>
      <c r="C26" s="143"/>
    </row>
    <row r="27" spans="1:3">
      <c r="A27" s="33">
        <v>1</v>
      </c>
      <c r="B27" s="145" t="s">
        <v>112</v>
      </c>
      <c r="C27" s="30">
        <f>1298+1499+1780+572+819+865.43+255+3490+5000+1280+2200+880+2600+490+2778.57+998.27+1860+819.8+3310.48+2419.44+17500+650+1398.01+2500+6991</f>
        <v>64254.000000000007</v>
      </c>
    </row>
    <row r="28" spans="1:3">
      <c r="A28" s="33">
        <v>2</v>
      </c>
      <c r="B28" s="145" t="s">
        <v>110</v>
      </c>
      <c r="C28" s="30">
        <f>348+1400</f>
        <v>1748</v>
      </c>
    </row>
    <row r="29" spans="1:3">
      <c r="A29" s="33">
        <v>3</v>
      </c>
      <c r="B29" s="145" t="s">
        <v>127</v>
      </c>
      <c r="C29" s="30">
        <v>4557.1499999999996</v>
      </c>
    </row>
    <row r="30" spans="1:3">
      <c r="A30" s="33">
        <v>4</v>
      </c>
      <c r="B30" s="145" t="s">
        <v>111</v>
      </c>
      <c r="C30" s="198">
        <f>2390+1999.99+868+1522+3580+2380+1522+1533+2240+2490+2598+2160+8894.13+470+1100+1529.6+1199.7+8800+15313.5+11672.7+554.75+194.5+140+1100+1529.6+11071.06+15313.5</f>
        <v>104166.03</v>
      </c>
    </row>
    <row r="31" spans="1:3">
      <c r="A31" s="146">
        <v>8</v>
      </c>
      <c r="B31" s="107" t="s">
        <v>121</v>
      </c>
      <c r="C31" s="108"/>
    </row>
    <row r="32" spans="1:3">
      <c r="A32" s="33">
        <v>1</v>
      </c>
      <c r="B32" s="145" t="s">
        <v>112</v>
      </c>
      <c r="C32" s="30">
        <f>1106</f>
        <v>1106</v>
      </c>
    </row>
    <row r="33" spans="1:3">
      <c r="A33" s="33">
        <v>2</v>
      </c>
      <c r="B33" s="145" t="s">
        <v>120</v>
      </c>
      <c r="C33" s="30">
        <f>6490+9852.3+4981.5+4981.5</f>
        <v>26305.3</v>
      </c>
    </row>
    <row r="34" spans="1:3">
      <c r="A34" s="33">
        <v>3</v>
      </c>
      <c r="B34" s="145" t="s">
        <v>111</v>
      </c>
      <c r="C34" s="198">
        <f>4836.85+2100+3380+3380+6398+2650+1149+9818.91+10248+10248+10248+3512.99+8894.13+1515+1515+1515+3999.99+3800+3300+701+699.99+1450+2600+800+1200+690+2800</f>
        <v>103449.86000000002</v>
      </c>
    </row>
    <row r="35" spans="1:3">
      <c r="A35" s="146">
        <v>9</v>
      </c>
      <c r="B35" s="107" t="s">
        <v>104</v>
      </c>
      <c r="C35" s="108"/>
    </row>
    <row r="36" spans="1:3">
      <c r="A36" s="33">
        <v>1</v>
      </c>
      <c r="B36" s="34" t="s">
        <v>112</v>
      </c>
      <c r="C36" s="30">
        <f>2091+3500+2250+3394+3050+5405+4700+2544</f>
        <v>26934</v>
      </c>
    </row>
    <row r="37" spans="1:3">
      <c r="A37" s="33">
        <v>2</v>
      </c>
      <c r="B37" s="34" t="s">
        <v>110</v>
      </c>
      <c r="C37" s="30">
        <f>3350+3099</f>
        <v>6449</v>
      </c>
    </row>
    <row r="38" spans="1:3">
      <c r="A38" s="33">
        <v>3</v>
      </c>
      <c r="B38" s="34" t="s">
        <v>111</v>
      </c>
      <c r="C38" s="198">
        <f>3200+3390+2988.9+3100+2706+11672.7</f>
        <v>27057.599999999999</v>
      </c>
    </row>
    <row r="41" spans="1:3" ht="15" thickBot="1">
      <c r="A41"/>
      <c r="B41" s="90" t="s">
        <v>1</v>
      </c>
      <c r="C41" s="91" t="s">
        <v>83</v>
      </c>
    </row>
    <row r="42" spans="1:3" ht="15" thickTop="1">
      <c r="A42"/>
      <c r="B42" s="92" t="s">
        <v>78</v>
      </c>
      <c r="C42" s="96">
        <f>SUM(C3:C6,C9:C11,C14:C15,C18:C20,C23:C24,C27:C29,C32:C33,C36:C37)</f>
        <v>968312.27000000014</v>
      </c>
    </row>
    <row r="43" spans="1:3" ht="15" thickBot="1">
      <c r="A43"/>
      <c r="B43" s="94" t="s">
        <v>79</v>
      </c>
      <c r="C43" s="199">
        <f>SUM(C7,C12,C16,C21,C25,C30,C34,C38)</f>
        <v>1028440.44</v>
      </c>
    </row>
    <row r="44" spans="1:3" ht="14.25" customHeight="1">
      <c r="B44" s="95" t="s">
        <v>22</v>
      </c>
      <c r="C44" s="99">
        <f>SUM(C42:C43)</f>
        <v>1996752.71</v>
      </c>
    </row>
    <row r="45" spans="1:3">
      <c r="A45" s="16"/>
      <c r="B45" s="16"/>
      <c r="C45" s="16"/>
    </row>
    <row r="46" spans="1:3">
      <c r="B46" s="2" t="s">
        <v>89</v>
      </c>
      <c r="C46" s="16"/>
    </row>
    <row r="47" spans="1:3">
      <c r="B47" s="2" t="s">
        <v>85</v>
      </c>
      <c r="C47" s="16"/>
    </row>
    <row r="48" spans="1:3">
      <c r="B48" s="2" t="s">
        <v>86</v>
      </c>
      <c r="C48" s="16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24"/>
  <sheetViews>
    <sheetView topLeftCell="Z1" zoomScale="90" zoomScaleNormal="90" workbookViewId="0">
      <pane ySplit="2" topLeftCell="A4" activePane="bottomLeft" state="frozen"/>
      <selection pane="bottomLeft" activeCell="AI18" sqref="AI18"/>
    </sheetView>
  </sheetViews>
  <sheetFormatPr defaultColWidth="9.109375" defaultRowHeight="13.8"/>
  <cols>
    <col min="1" max="1" width="4.5546875" style="9" customWidth="1"/>
    <col min="2" max="2" width="13.44140625" style="9" customWidth="1"/>
    <col min="3" max="3" width="21" style="9" customWidth="1"/>
    <col min="4" max="4" width="25.44140625" style="9" customWidth="1"/>
    <col min="5" max="5" width="15.88671875" style="9" customWidth="1"/>
    <col min="6" max="6" width="15.33203125" style="9" customWidth="1"/>
    <col min="7" max="7" width="2.6640625" style="9" customWidth="1"/>
    <col min="8" max="8" width="11.33203125" style="9" customWidth="1"/>
    <col min="9" max="9" width="11.109375" style="9" customWidth="1"/>
    <col min="10" max="11" width="14.44140625" style="9" customWidth="1"/>
    <col min="12" max="12" width="10.5546875" style="9" customWidth="1"/>
    <col min="13" max="13" width="28.44140625" style="9" customWidth="1"/>
    <col min="14" max="14" width="16.109375" style="9" customWidth="1"/>
    <col min="15" max="15" width="28.109375" style="9" customWidth="1"/>
    <col min="16" max="16" width="17.33203125" style="9" customWidth="1"/>
    <col min="17" max="17" width="18.44140625" style="9" customWidth="1"/>
    <col min="18" max="18" width="14.109375" style="9" customWidth="1"/>
    <col min="19" max="20" width="16.88671875" style="9" customWidth="1"/>
    <col min="21" max="21" width="14.109375" style="9" customWidth="1"/>
    <col min="22" max="22" width="27.88671875" style="9" customWidth="1"/>
    <col min="23" max="23" width="17.109375" style="9" customWidth="1"/>
    <col min="24" max="25" width="16.88671875" style="9" customWidth="1"/>
    <col min="26" max="26" width="14.109375" style="9" customWidth="1"/>
    <col min="27" max="29" width="16.88671875" style="9" customWidth="1"/>
    <col min="30" max="30" width="8" style="9" customWidth="1"/>
    <col min="31" max="31" width="16.88671875" style="9" customWidth="1"/>
    <col min="32" max="32" width="10.6640625" style="9" customWidth="1"/>
    <col min="33" max="33" width="14.109375" style="9" customWidth="1"/>
    <col min="34" max="35" width="16.88671875" style="9" customWidth="1"/>
    <col min="36" max="36" width="58.6640625" style="9" customWidth="1"/>
    <col min="37" max="16384" width="9.109375" style="9"/>
  </cols>
  <sheetData>
    <row r="1" spans="1:36" s="8" customFormat="1" ht="16.5" customHeight="1">
      <c r="A1" s="109"/>
      <c r="B1" s="110" t="s">
        <v>91</v>
      </c>
      <c r="C1" s="111"/>
      <c r="D1" s="112"/>
      <c r="E1"/>
      <c r="F1"/>
      <c r="G1"/>
      <c r="H1"/>
      <c r="I1"/>
      <c r="J1"/>
      <c r="K1"/>
      <c r="L1"/>
      <c r="M1"/>
      <c r="N1"/>
      <c r="O1"/>
      <c r="P1"/>
      <c r="Q1"/>
      <c r="R1" s="408" t="s">
        <v>67</v>
      </c>
      <c r="S1" s="409"/>
      <c r="T1" s="410"/>
      <c r="U1" s="408" t="s">
        <v>68</v>
      </c>
      <c r="V1" s="409"/>
      <c r="W1" s="409"/>
      <c r="X1" s="409"/>
      <c r="Y1" s="410"/>
      <c r="Z1" s="408" t="s">
        <v>69</v>
      </c>
      <c r="AA1" s="409"/>
      <c r="AB1" s="409"/>
      <c r="AC1" s="410"/>
      <c r="AD1" s="408" t="s">
        <v>81</v>
      </c>
      <c r="AE1" s="409"/>
      <c r="AF1" s="410"/>
      <c r="AG1" s="408" t="s">
        <v>73</v>
      </c>
      <c r="AH1" s="409"/>
      <c r="AI1" s="410"/>
      <c r="AJ1" s="85" t="s">
        <v>70</v>
      </c>
    </row>
    <row r="2" spans="1:36" s="10" customFormat="1" ht="39.6">
      <c r="A2" s="157" t="s">
        <v>0</v>
      </c>
      <c r="B2" s="158" t="s">
        <v>7</v>
      </c>
      <c r="C2" s="158" t="s">
        <v>3</v>
      </c>
      <c r="D2" s="158" t="s">
        <v>9</v>
      </c>
      <c r="E2" s="158" t="s">
        <v>6</v>
      </c>
      <c r="F2" s="406" t="s">
        <v>267</v>
      </c>
      <c r="G2" s="407"/>
      <c r="H2" s="158" t="s">
        <v>10</v>
      </c>
      <c r="I2" s="158" t="s">
        <v>8</v>
      </c>
      <c r="J2" s="158" t="s">
        <v>11</v>
      </c>
      <c r="K2" s="158" t="s">
        <v>281</v>
      </c>
      <c r="L2" s="158" t="s">
        <v>2</v>
      </c>
      <c r="M2" s="158" t="s">
        <v>12</v>
      </c>
      <c r="N2" s="158" t="s">
        <v>19</v>
      </c>
      <c r="O2" s="158" t="s">
        <v>76</v>
      </c>
      <c r="P2" s="406" t="s">
        <v>5</v>
      </c>
      <c r="Q2" s="407"/>
      <c r="R2" s="159" t="s">
        <v>72</v>
      </c>
      <c r="S2" s="159" t="s">
        <v>37</v>
      </c>
      <c r="T2" s="159" t="s">
        <v>38</v>
      </c>
      <c r="U2" s="159" t="s">
        <v>72</v>
      </c>
      <c r="V2" s="159" t="s">
        <v>90</v>
      </c>
      <c r="W2" s="159" t="s">
        <v>14</v>
      </c>
      <c r="X2" s="159" t="s">
        <v>37</v>
      </c>
      <c r="Y2" s="251" t="s">
        <v>38</v>
      </c>
      <c r="Z2" s="159" t="s">
        <v>72</v>
      </c>
      <c r="AA2" s="159" t="s">
        <v>71</v>
      </c>
      <c r="AB2" s="159" t="s">
        <v>37</v>
      </c>
      <c r="AC2" s="159" t="s">
        <v>38</v>
      </c>
      <c r="AD2" s="408" t="s">
        <v>72</v>
      </c>
      <c r="AE2" s="409"/>
      <c r="AF2" s="410"/>
      <c r="AG2" s="159" t="s">
        <v>72</v>
      </c>
      <c r="AH2" s="159" t="s">
        <v>37</v>
      </c>
      <c r="AI2" s="159" t="s">
        <v>38</v>
      </c>
      <c r="AJ2" s="160"/>
    </row>
    <row r="3" spans="1:36" s="11" customFormat="1" ht="21.6" customHeight="1">
      <c r="A3" s="161">
        <v>1</v>
      </c>
      <c r="B3" s="162" t="s">
        <v>182</v>
      </c>
      <c r="C3" s="162" t="s">
        <v>183</v>
      </c>
      <c r="D3" s="162" t="s">
        <v>184</v>
      </c>
      <c r="E3" s="162" t="s">
        <v>185</v>
      </c>
      <c r="F3" s="395">
        <v>1987</v>
      </c>
      <c r="G3" s="396"/>
      <c r="H3" s="162" t="s">
        <v>186</v>
      </c>
      <c r="I3" s="150"/>
      <c r="J3" s="150"/>
      <c r="K3" s="150"/>
      <c r="L3" s="162">
        <v>6</v>
      </c>
      <c r="M3" s="162">
        <v>18891</v>
      </c>
      <c r="N3" s="152"/>
      <c r="O3" s="162" t="s">
        <v>187</v>
      </c>
      <c r="P3" s="395" t="s">
        <v>188</v>
      </c>
      <c r="Q3" s="396"/>
      <c r="R3" s="153" t="s">
        <v>133</v>
      </c>
      <c r="S3" s="163">
        <v>44287</v>
      </c>
      <c r="T3" s="152">
        <v>45016</v>
      </c>
      <c r="U3" s="153" t="s">
        <v>137</v>
      </c>
      <c r="V3" s="182" t="s">
        <v>275</v>
      </c>
      <c r="W3" s="151" t="s">
        <v>275</v>
      </c>
      <c r="X3" s="163" t="s">
        <v>275</v>
      </c>
      <c r="Y3" s="152" t="s">
        <v>275</v>
      </c>
      <c r="Z3" s="153" t="s">
        <v>133</v>
      </c>
      <c r="AA3" s="154">
        <v>10000</v>
      </c>
      <c r="AB3" s="163">
        <v>44287</v>
      </c>
      <c r="AC3" s="152">
        <v>45016</v>
      </c>
      <c r="AD3" s="392" t="s">
        <v>137</v>
      </c>
      <c r="AE3" s="393"/>
      <c r="AF3" s="394"/>
      <c r="AG3" s="153" t="s">
        <v>137</v>
      </c>
      <c r="AH3" s="152"/>
      <c r="AI3" s="152"/>
      <c r="AJ3" s="151"/>
    </row>
    <row r="4" spans="1:36" s="76" customFormat="1" ht="21" customHeight="1">
      <c r="A4" s="161">
        <v>2</v>
      </c>
      <c r="B4" s="162" t="s">
        <v>189</v>
      </c>
      <c r="C4" s="162" t="s">
        <v>190</v>
      </c>
      <c r="D4" s="162" t="s">
        <v>191</v>
      </c>
      <c r="E4" s="162" t="s">
        <v>185</v>
      </c>
      <c r="F4" s="395">
        <v>1977</v>
      </c>
      <c r="G4" s="396"/>
      <c r="H4" s="162" t="s">
        <v>192</v>
      </c>
      <c r="I4" s="150">
        <v>176</v>
      </c>
      <c r="J4" s="150">
        <v>8424</v>
      </c>
      <c r="K4" s="150">
        <v>11500</v>
      </c>
      <c r="L4" s="162">
        <v>9</v>
      </c>
      <c r="M4" s="162">
        <v>4900043326</v>
      </c>
      <c r="N4" s="152"/>
      <c r="O4" s="162" t="s">
        <v>187</v>
      </c>
      <c r="P4" s="395" t="s">
        <v>188</v>
      </c>
      <c r="Q4" s="396"/>
      <c r="R4" s="153" t="s">
        <v>133</v>
      </c>
      <c r="S4" s="163">
        <v>44287</v>
      </c>
      <c r="T4" s="152">
        <v>45016</v>
      </c>
      <c r="U4" s="153" t="s">
        <v>137</v>
      </c>
      <c r="V4" s="182" t="s">
        <v>275</v>
      </c>
      <c r="W4" s="151" t="s">
        <v>275</v>
      </c>
      <c r="X4" s="163" t="s">
        <v>275</v>
      </c>
      <c r="Y4" s="152" t="s">
        <v>275</v>
      </c>
      <c r="Z4" s="153" t="s">
        <v>133</v>
      </c>
      <c r="AA4" s="154">
        <v>10000</v>
      </c>
      <c r="AB4" s="163">
        <v>44287</v>
      </c>
      <c r="AC4" s="152">
        <v>45016</v>
      </c>
      <c r="AD4" s="392" t="s">
        <v>137</v>
      </c>
      <c r="AE4" s="393"/>
      <c r="AF4" s="394"/>
      <c r="AG4" s="153" t="s">
        <v>137</v>
      </c>
      <c r="AH4" s="152"/>
      <c r="AI4" s="152"/>
      <c r="AJ4" s="151"/>
    </row>
    <row r="5" spans="1:36" s="76" customFormat="1" ht="26.4" customHeight="1">
      <c r="A5" s="161">
        <v>3</v>
      </c>
      <c r="B5" s="162" t="s">
        <v>193</v>
      </c>
      <c r="C5" s="162" t="s">
        <v>194</v>
      </c>
      <c r="D5" s="162">
        <v>5</v>
      </c>
      <c r="E5" s="162" t="s">
        <v>185</v>
      </c>
      <c r="F5" s="395">
        <v>1988</v>
      </c>
      <c r="G5" s="396"/>
      <c r="H5" s="162" t="s">
        <v>186</v>
      </c>
      <c r="I5" s="150"/>
      <c r="J5" s="150"/>
      <c r="K5" s="150"/>
      <c r="L5" s="162">
        <v>8</v>
      </c>
      <c r="M5" s="162">
        <v>11358</v>
      </c>
      <c r="N5" s="152"/>
      <c r="O5" s="162" t="s">
        <v>187</v>
      </c>
      <c r="P5" s="395" t="s">
        <v>188</v>
      </c>
      <c r="Q5" s="396"/>
      <c r="R5" s="153" t="s">
        <v>133</v>
      </c>
      <c r="S5" s="163">
        <v>44287</v>
      </c>
      <c r="T5" s="152">
        <v>45016</v>
      </c>
      <c r="U5" s="153" t="s">
        <v>137</v>
      </c>
      <c r="V5" s="182" t="s">
        <v>275</v>
      </c>
      <c r="W5" s="151" t="s">
        <v>275</v>
      </c>
      <c r="X5" s="163" t="s">
        <v>275</v>
      </c>
      <c r="Y5" s="152" t="s">
        <v>275</v>
      </c>
      <c r="Z5" s="153" t="s">
        <v>133</v>
      </c>
      <c r="AA5" s="154">
        <v>10000</v>
      </c>
      <c r="AB5" s="163">
        <v>44287</v>
      </c>
      <c r="AC5" s="152">
        <v>45016</v>
      </c>
      <c r="AD5" s="392" t="s">
        <v>137</v>
      </c>
      <c r="AE5" s="393"/>
      <c r="AF5" s="394"/>
      <c r="AG5" s="153" t="s">
        <v>137</v>
      </c>
      <c r="AH5" s="152"/>
      <c r="AI5" s="152"/>
      <c r="AJ5" s="151"/>
    </row>
    <row r="6" spans="1:36" s="76" customFormat="1" ht="19.95" customHeight="1">
      <c r="A6" s="161">
        <v>4</v>
      </c>
      <c r="B6" s="162" t="s">
        <v>195</v>
      </c>
      <c r="C6" s="162" t="s">
        <v>196</v>
      </c>
      <c r="D6" s="162" t="s">
        <v>197</v>
      </c>
      <c r="E6" s="162" t="s">
        <v>185</v>
      </c>
      <c r="F6" s="395">
        <v>2013</v>
      </c>
      <c r="G6" s="396"/>
      <c r="H6" s="162" t="s">
        <v>198</v>
      </c>
      <c r="I6" s="150">
        <v>210</v>
      </c>
      <c r="J6" s="150"/>
      <c r="K6" s="150"/>
      <c r="L6" s="162">
        <v>6</v>
      </c>
      <c r="M6" s="162" t="s">
        <v>199</v>
      </c>
      <c r="N6" s="152"/>
      <c r="O6" s="162" t="s">
        <v>187</v>
      </c>
      <c r="P6" s="395" t="s">
        <v>200</v>
      </c>
      <c r="Q6" s="396"/>
      <c r="R6" s="153" t="s">
        <v>133</v>
      </c>
      <c r="S6" s="163">
        <v>44287</v>
      </c>
      <c r="T6" s="152">
        <v>45016</v>
      </c>
      <c r="U6" s="153" t="s">
        <v>133</v>
      </c>
      <c r="V6" s="249" t="s">
        <v>437</v>
      </c>
      <c r="W6" s="151" t="s">
        <v>274</v>
      </c>
      <c r="X6" s="163">
        <v>44287</v>
      </c>
      <c r="Y6" s="152">
        <v>45016</v>
      </c>
      <c r="Z6" s="153" t="s">
        <v>133</v>
      </c>
      <c r="AA6" s="154">
        <v>10000</v>
      </c>
      <c r="AB6" s="163">
        <v>44287</v>
      </c>
      <c r="AC6" s="152">
        <v>45016</v>
      </c>
      <c r="AD6" s="392" t="s">
        <v>137</v>
      </c>
      <c r="AE6" s="393"/>
      <c r="AF6" s="394"/>
      <c r="AG6" s="153" t="s">
        <v>137</v>
      </c>
      <c r="AH6" s="152"/>
      <c r="AI6" s="152"/>
      <c r="AJ6" s="151"/>
    </row>
    <row r="7" spans="1:36" s="76" customFormat="1" ht="14.4" customHeight="1">
      <c r="A7" s="161">
        <v>5</v>
      </c>
      <c r="B7" s="180" t="s">
        <v>438</v>
      </c>
      <c r="C7" s="250" t="s">
        <v>439</v>
      </c>
      <c r="D7" s="162" t="s">
        <v>201</v>
      </c>
      <c r="E7" s="162" t="s">
        <v>202</v>
      </c>
      <c r="F7" s="395">
        <v>2004</v>
      </c>
      <c r="G7" s="396"/>
      <c r="H7" s="162" t="s">
        <v>268</v>
      </c>
      <c r="I7" s="150">
        <v>73</v>
      </c>
      <c r="J7" s="150">
        <v>1429</v>
      </c>
      <c r="K7" s="150">
        <v>3300</v>
      </c>
      <c r="L7" s="162">
        <v>3</v>
      </c>
      <c r="M7" s="162" t="s">
        <v>203</v>
      </c>
      <c r="N7" s="152"/>
      <c r="O7" s="162" t="s">
        <v>187</v>
      </c>
      <c r="P7" s="395" t="s">
        <v>188</v>
      </c>
      <c r="Q7" s="396"/>
      <c r="R7" s="153" t="s">
        <v>133</v>
      </c>
      <c r="S7" s="163">
        <v>44287</v>
      </c>
      <c r="T7" s="152">
        <v>45016</v>
      </c>
      <c r="U7" s="153" t="s">
        <v>137</v>
      </c>
      <c r="V7" s="182" t="s">
        <v>275</v>
      </c>
      <c r="W7" s="151" t="s">
        <v>275</v>
      </c>
      <c r="X7" s="163" t="s">
        <v>275</v>
      </c>
      <c r="Y7" s="152" t="s">
        <v>275</v>
      </c>
      <c r="Z7" s="153" t="s">
        <v>133</v>
      </c>
      <c r="AA7" s="154">
        <v>10000</v>
      </c>
      <c r="AB7" s="163">
        <v>44287</v>
      </c>
      <c r="AC7" s="152">
        <v>45016</v>
      </c>
      <c r="AD7" s="392" t="s">
        <v>137</v>
      </c>
      <c r="AE7" s="393"/>
      <c r="AF7" s="394"/>
      <c r="AG7" s="153" t="s">
        <v>137</v>
      </c>
      <c r="AH7" s="152"/>
      <c r="AI7" s="152"/>
      <c r="AJ7" s="151"/>
    </row>
    <row r="8" spans="1:36" s="6" customFormat="1" ht="14.4" customHeight="1">
      <c r="A8" s="423">
        <v>6</v>
      </c>
      <c r="B8" s="427" t="s">
        <v>204</v>
      </c>
      <c r="C8" s="427" t="s">
        <v>205</v>
      </c>
      <c r="D8" s="427" t="s">
        <v>206</v>
      </c>
      <c r="E8" s="425" t="s">
        <v>276</v>
      </c>
      <c r="F8" s="397">
        <v>2010</v>
      </c>
      <c r="G8" s="398"/>
      <c r="H8" s="427" t="s">
        <v>269</v>
      </c>
      <c r="I8" s="424">
        <v>85</v>
      </c>
      <c r="J8" s="424">
        <v>1379</v>
      </c>
      <c r="K8" s="435">
        <v>3500</v>
      </c>
      <c r="L8" s="427">
        <v>3</v>
      </c>
      <c r="M8" s="427" t="s">
        <v>207</v>
      </c>
      <c r="N8" s="419"/>
      <c r="O8" s="427" t="s">
        <v>187</v>
      </c>
      <c r="P8" s="397" t="s">
        <v>187</v>
      </c>
      <c r="Q8" s="398"/>
      <c r="R8" s="411" t="s">
        <v>133</v>
      </c>
      <c r="S8" s="430">
        <v>44287</v>
      </c>
      <c r="T8" s="419">
        <v>45016</v>
      </c>
      <c r="U8" s="411" t="s">
        <v>137</v>
      </c>
      <c r="V8" s="434" t="s">
        <v>275</v>
      </c>
      <c r="W8" s="432" t="s">
        <v>275</v>
      </c>
      <c r="X8" s="430" t="s">
        <v>275</v>
      </c>
      <c r="Y8" s="419" t="s">
        <v>275</v>
      </c>
      <c r="Z8" s="411" t="s">
        <v>133</v>
      </c>
      <c r="AA8" s="428">
        <v>10000</v>
      </c>
      <c r="AB8" s="430">
        <v>44287</v>
      </c>
      <c r="AC8" s="419">
        <v>45016</v>
      </c>
      <c r="AD8" s="413" t="s">
        <v>137</v>
      </c>
      <c r="AE8" s="414"/>
      <c r="AF8" s="415"/>
      <c r="AG8" s="411" t="s">
        <v>137</v>
      </c>
      <c r="AH8" s="419"/>
      <c r="AI8" s="419"/>
      <c r="AJ8" s="421"/>
    </row>
    <row r="9" spans="1:36" s="5" customFormat="1" ht="13.2">
      <c r="A9" s="423"/>
      <c r="B9" s="427"/>
      <c r="C9" s="427"/>
      <c r="D9" s="427"/>
      <c r="E9" s="426"/>
      <c r="F9" s="399"/>
      <c r="G9" s="400"/>
      <c r="H9" s="427"/>
      <c r="I9" s="424"/>
      <c r="J9" s="424"/>
      <c r="K9" s="436"/>
      <c r="L9" s="427"/>
      <c r="M9" s="427"/>
      <c r="N9" s="420"/>
      <c r="O9" s="427"/>
      <c r="P9" s="399"/>
      <c r="Q9" s="400"/>
      <c r="R9" s="412"/>
      <c r="S9" s="431"/>
      <c r="T9" s="420"/>
      <c r="U9" s="412"/>
      <c r="V9" s="434"/>
      <c r="W9" s="433"/>
      <c r="X9" s="431"/>
      <c r="Y9" s="420"/>
      <c r="Z9" s="412"/>
      <c r="AA9" s="429"/>
      <c r="AB9" s="431"/>
      <c r="AC9" s="420"/>
      <c r="AD9" s="416"/>
      <c r="AE9" s="417"/>
      <c r="AF9" s="418"/>
      <c r="AG9" s="412"/>
      <c r="AH9" s="420"/>
      <c r="AI9" s="420"/>
      <c r="AJ9" s="422"/>
    </row>
    <row r="10" spans="1:36" s="5" customFormat="1" ht="13.95" customHeight="1">
      <c r="A10" s="155">
        <v>7</v>
      </c>
      <c r="B10" s="162" t="s">
        <v>208</v>
      </c>
      <c r="C10" s="162" t="s">
        <v>209</v>
      </c>
      <c r="D10" s="162" t="s">
        <v>210</v>
      </c>
      <c r="E10" s="162" t="s">
        <v>211</v>
      </c>
      <c r="F10" s="395">
        <v>2015</v>
      </c>
      <c r="G10" s="396"/>
      <c r="H10" s="162" t="s">
        <v>212</v>
      </c>
      <c r="I10" s="150">
        <v>111</v>
      </c>
      <c r="J10" s="150"/>
      <c r="K10" s="150">
        <v>9000</v>
      </c>
      <c r="L10" s="162">
        <v>2</v>
      </c>
      <c r="M10" s="162" t="s">
        <v>213</v>
      </c>
      <c r="N10" s="152"/>
      <c r="O10" s="162" t="s">
        <v>187</v>
      </c>
      <c r="P10" s="395" t="s">
        <v>187</v>
      </c>
      <c r="Q10" s="396"/>
      <c r="R10" s="156" t="s">
        <v>133</v>
      </c>
      <c r="S10" s="163">
        <v>44287</v>
      </c>
      <c r="T10" s="152">
        <v>45016</v>
      </c>
      <c r="U10" s="156" t="s">
        <v>137</v>
      </c>
      <c r="V10" s="182" t="s">
        <v>275</v>
      </c>
      <c r="W10" s="151" t="s">
        <v>275</v>
      </c>
      <c r="X10" s="163" t="s">
        <v>275</v>
      </c>
      <c r="Y10" s="152" t="s">
        <v>275</v>
      </c>
      <c r="Z10" s="156" t="s">
        <v>133</v>
      </c>
      <c r="AA10" s="154">
        <v>10000</v>
      </c>
      <c r="AB10" s="163">
        <v>44287</v>
      </c>
      <c r="AC10" s="152">
        <v>45016</v>
      </c>
      <c r="AD10" s="389" t="s">
        <v>137</v>
      </c>
      <c r="AE10" s="390"/>
      <c r="AF10" s="391"/>
      <c r="AG10" s="156" t="s">
        <v>137</v>
      </c>
      <c r="AH10" s="152"/>
      <c r="AI10" s="152"/>
      <c r="AJ10" s="151" t="s">
        <v>398</v>
      </c>
    </row>
    <row r="11" spans="1:36" s="5" customFormat="1" ht="22.8">
      <c r="A11" s="155">
        <v>8</v>
      </c>
      <c r="B11" s="162" t="s">
        <v>214</v>
      </c>
      <c r="C11" s="162" t="s">
        <v>215</v>
      </c>
      <c r="D11" s="162" t="s">
        <v>216</v>
      </c>
      <c r="E11" s="162" t="s">
        <v>217</v>
      </c>
      <c r="F11" s="395">
        <v>2015</v>
      </c>
      <c r="G11" s="396"/>
      <c r="H11" s="162"/>
      <c r="I11" s="150"/>
      <c r="J11" s="150">
        <v>10000</v>
      </c>
      <c r="K11" s="150">
        <v>14300</v>
      </c>
      <c r="L11" s="162">
        <v>0</v>
      </c>
      <c r="M11" s="162" t="s">
        <v>218</v>
      </c>
      <c r="N11" s="152"/>
      <c r="O11" s="162" t="s">
        <v>187</v>
      </c>
      <c r="P11" s="395" t="s">
        <v>187</v>
      </c>
      <c r="Q11" s="396"/>
      <c r="R11" s="156" t="s">
        <v>133</v>
      </c>
      <c r="S11" s="163">
        <v>44287</v>
      </c>
      <c r="T11" s="152">
        <v>45016</v>
      </c>
      <c r="U11" s="156" t="s">
        <v>137</v>
      </c>
      <c r="V11" s="182" t="s">
        <v>275</v>
      </c>
      <c r="W11" s="151" t="s">
        <v>275</v>
      </c>
      <c r="X11" s="163" t="s">
        <v>275</v>
      </c>
      <c r="Y11" s="152" t="s">
        <v>275</v>
      </c>
      <c r="Z11" s="156" t="s">
        <v>137</v>
      </c>
      <c r="AA11" s="154">
        <v>0</v>
      </c>
      <c r="AB11" s="163" t="s">
        <v>275</v>
      </c>
      <c r="AC11" s="152" t="s">
        <v>275</v>
      </c>
      <c r="AD11" s="389" t="s">
        <v>137</v>
      </c>
      <c r="AE11" s="390"/>
      <c r="AF11" s="391"/>
      <c r="AG11" s="156" t="s">
        <v>137</v>
      </c>
      <c r="AH11" s="152"/>
      <c r="AI11" s="152"/>
      <c r="AJ11" s="151"/>
    </row>
    <row r="12" spans="1:36" s="5" customFormat="1" ht="22.8">
      <c r="A12" s="155">
        <v>9</v>
      </c>
      <c r="B12" s="162" t="s">
        <v>219</v>
      </c>
      <c r="C12" s="162" t="s">
        <v>220</v>
      </c>
      <c r="D12" s="162" t="s">
        <v>221</v>
      </c>
      <c r="E12" s="162" t="s">
        <v>222</v>
      </c>
      <c r="F12" s="395">
        <v>2011</v>
      </c>
      <c r="G12" s="396"/>
      <c r="H12" s="162" t="s">
        <v>223</v>
      </c>
      <c r="I12" s="150"/>
      <c r="J12" s="150"/>
      <c r="K12" s="150"/>
      <c r="L12" s="162">
        <v>1</v>
      </c>
      <c r="M12" s="162" t="s">
        <v>224</v>
      </c>
      <c r="N12" s="152"/>
      <c r="O12" s="162" t="s">
        <v>187</v>
      </c>
      <c r="P12" s="395" t="s">
        <v>188</v>
      </c>
      <c r="Q12" s="396"/>
      <c r="R12" s="156" t="s">
        <v>133</v>
      </c>
      <c r="S12" s="163">
        <v>44287</v>
      </c>
      <c r="T12" s="152">
        <v>45016</v>
      </c>
      <c r="U12" s="156" t="s">
        <v>137</v>
      </c>
      <c r="V12" s="182" t="s">
        <v>275</v>
      </c>
      <c r="W12" s="151" t="s">
        <v>275</v>
      </c>
      <c r="X12" s="163" t="s">
        <v>275</v>
      </c>
      <c r="Y12" s="163" t="s">
        <v>275</v>
      </c>
      <c r="Z12" s="156" t="s">
        <v>133</v>
      </c>
      <c r="AA12" s="154">
        <v>10000</v>
      </c>
      <c r="AB12" s="163">
        <v>44287</v>
      </c>
      <c r="AC12" s="152">
        <v>45016</v>
      </c>
      <c r="AD12" s="389" t="s">
        <v>137</v>
      </c>
      <c r="AE12" s="390"/>
      <c r="AF12" s="391"/>
      <c r="AG12" s="156" t="s">
        <v>137</v>
      </c>
      <c r="AH12" s="152"/>
      <c r="AI12" s="152"/>
      <c r="AJ12" s="151"/>
    </row>
    <row r="13" spans="1:36" s="11" customFormat="1" ht="14.4" customHeight="1">
      <c r="A13" s="161">
        <v>10</v>
      </c>
      <c r="B13" s="162" t="s">
        <v>225</v>
      </c>
      <c r="C13" s="181" t="s">
        <v>401</v>
      </c>
      <c r="D13" s="162">
        <v>49</v>
      </c>
      <c r="E13" s="162" t="s">
        <v>226</v>
      </c>
      <c r="F13" s="395">
        <v>2009</v>
      </c>
      <c r="G13" s="396"/>
      <c r="H13" s="162" t="s">
        <v>227</v>
      </c>
      <c r="I13" s="150">
        <v>2.2000000000000002</v>
      </c>
      <c r="J13" s="150"/>
      <c r="K13" s="150">
        <v>240</v>
      </c>
      <c r="L13" s="162">
        <v>2</v>
      </c>
      <c r="M13" s="162" t="s">
        <v>228</v>
      </c>
      <c r="N13" s="152">
        <v>40093</v>
      </c>
      <c r="O13" s="162" t="s">
        <v>187</v>
      </c>
      <c r="P13" s="395" t="s">
        <v>188</v>
      </c>
      <c r="Q13" s="396"/>
      <c r="R13" s="153" t="s">
        <v>133</v>
      </c>
      <c r="S13" s="163">
        <v>44287</v>
      </c>
      <c r="T13" s="152">
        <v>45016</v>
      </c>
      <c r="U13" s="153" t="s">
        <v>137</v>
      </c>
      <c r="V13" s="182" t="s">
        <v>275</v>
      </c>
      <c r="W13" s="151" t="s">
        <v>275</v>
      </c>
      <c r="X13" s="163" t="s">
        <v>275</v>
      </c>
      <c r="Y13" s="163" t="s">
        <v>275</v>
      </c>
      <c r="Z13" s="153" t="s">
        <v>137</v>
      </c>
      <c r="AA13" s="154">
        <v>0</v>
      </c>
      <c r="AB13" s="163" t="s">
        <v>275</v>
      </c>
      <c r="AC13" s="152" t="s">
        <v>275</v>
      </c>
      <c r="AD13" s="392" t="s">
        <v>137</v>
      </c>
      <c r="AE13" s="393"/>
      <c r="AF13" s="394"/>
      <c r="AG13" s="153" t="s">
        <v>137</v>
      </c>
      <c r="AH13" s="152"/>
      <c r="AI13" s="152"/>
      <c r="AJ13" s="151"/>
    </row>
    <row r="14" spans="1:36" s="18" customFormat="1" ht="14.4" customHeight="1">
      <c r="A14" s="161">
        <v>11</v>
      </c>
      <c r="B14" s="162" t="s">
        <v>229</v>
      </c>
      <c r="C14" s="181" t="s">
        <v>402</v>
      </c>
      <c r="D14" s="162"/>
      <c r="E14" s="162" t="s">
        <v>230</v>
      </c>
      <c r="F14" s="395">
        <v>2016</v>
      </c>
      <c r="G14" s="396"/>
      <c r="H14" s="162"/>
      <c r="I14" s="150"/>
      <c r="J14" s="150">
        <v>615</v>
      </c>
      <c r="K14" s="150">
        <v>750</v>
      </c>
      <c r="L14" s="162">
        <v>0</v>
      </c>
      <c r="M14" s="162" t="s">
        <v>231</v>
      </c>
      <c r="N14" s="152">
        <v>42506</v>
      </c>
      <c r="O14" s="162" t="s">
        <v>187</v>
      </c>
      <c r="P14" s="395" t="s">
        <v>187</v>
      </c>
      <c r="Q14" s="396"/>
      <c r="R14" s="153" t="s">
        <v>133</v>
      </c>
      <c r="S14" s="163">
        <v>44287</v>
      </c>
      <c r="T14" s="152">
        <v>45016</v>
      </c>
      <c r="U14" s="153" t="s">
        <v>137</v>
      </c>
      <c r="V14" s="182" t="s">
        <v>275</v>
      </c>
      <c r="W14" s="151" t="s">
        <v>275</v>
      </c>
      <c r="X14" s="163" t="s">
        <v>275</v>
      </c>
      <c r="Y14" s="163" t="s">
        <v>275</v>
      </c>
      <c r="Z14" s="153" t="s">
        <v>137</v>
      </c>
      <c r="AA14" s="154">
        <v>0</v>
      </c>
      <c r="AB14" s="163" t="s">
        <v>275</v>
      </c>
      <c r="AC14" s="152" t="s">
        <v>275</v>
      </c>
      <c r="AD14" s="392" t="s">
        <v>137</v>
      </c>
      <c r="AE14" s="393"/>
      <c r="AF14" s="394"/>
      <c r="AG14" s="153" t="s">
        <v>137</v>
      </c>
      <c r="AH14" s="152"/>
      <c r="AI14" s="152"/>
      <c r="AJ14" s="151"/>
    </row>
    <row r="15" spans="1:36" ht="45.6">
      <c r="A15" s="161">
        <v>12</v>
      </c>
      <c r="B15" s="162" t="s">
        <v>232</v>
      </c>
      <c r="C15" s="162" t="s">
        <v>233</v>
      </c>
      <c r="D15" s="162" t="s">
        <v>234</v>
      </c>
      <c r="E15" s="162" t="s">
        <v>235</v>
      </c>
      <c r="F15" s="395">
        <v>2016</v>
      </c>
      <c r="G15" s="396"/>
      <c r="H15" s="162"/>
      <c r="I15" s="150">
        <v>1590</v>
      </c>
      <c r="J15" s="150"/>
      <c r="K15" s="150">
        <v>2000</v>
      </c>
      <c r="L15" s="162">
        <v>0</v>
      </c>
      <c r="M15" s="162" t="s">
        <v>236</v>
      </c>
      <c r="N15" s="152"/>
      <c r="O15" s="162" t="s">
        <v>187</v>
      </c>
      <c r="P15" s="395" t="s">
        <v>187</v>
      </c>
      <c r="Q15" s="396"/>
      <c r="R15" s="153" t="s">
        <v>133</v>
      </c>
      <c r="S15" s="163">
        <v>44287</v>
      </c>
      <c r="T15" s="152">
        <v>45016</v>
      </c>
      <c r="U15" s="153" t="s">
        <v>137</v>
      </c>
      <c r="V15" s="182" t="s">
        <v>275</v>
      </c>
      <c r="W15" s="151" t="s">
        <v>275</v>
      </c>
      <c r="X15" s="163" t="s">
        <v>275</v>
      </c>
      <c r="Y15" s="152" t="s">
        <v>275</v>
      </c>
      <c r="Z15" s="153" t="s">
        <v>137</v>
      </c>
      <c r="AA15" s="154">
        <v>0</v>
      </c>
      <c r="AB15" s="163" t="s">
        <v>275</v>
      </c>
      <c r="AC15" s="152" t="s">
        <v>275</v>
      </c>
      <c r="AD15" s="392" t="s">
        <v>137</v>
      </c>
      <c r="AE15" s="393"/>
      <c r="AF15" s="394"/>
      <c r="AG15" s="153" t="s">
        <v>137</v>
      </c>
      <c r="AH15" s="152"/>
      <c r="AI15" s="152"/>
      <c r="AJ15" s="151"/>
    </row>
    <row r="16" spans="1:36" ht="14.4" customHeight="1">
      <c r="A16" s="155">
        <v>13</v>
      </c>
      <c r="B16" s="180" t="s">
        <v>237</v>
      </c>
      <c r="C16" s="162" t="s">
        <v>238</v>
      </c>
      <c r="D16" s="162" t="s">
        <v>239</v>
      </c>
      <c r="E16" s="162" t="s">
        <v>240</v>
      </c>
      <c r="F16" s="395">
        <v>2008</v>
      </c>
      <c r="G16" s="396"/>
      <c r="H16" s="162" t="s">
        <v>241</v>
      </c>
      <c r="I16" s="150">
        <v>118</v>
      </c>
      <c r="J16" s="150"/>
      <c r="K16" s="150">
        <v>2050</v>
      </c>
      <c r="L16" s="162">
        <v>5</v>
      </c>
      <c r="M16" s="162" t="s">
        <v>242</v>
      </c>
      <c r="N16" s="152"/>
      <c r="O16" s="162" t="s">
        <v>187</v>
      </c>
      <c r="P16" s="395" t="s">
        <v>187</v>
      </c>
      <c r="Q16" s="396"/>
      <c r="R16" s="156" t="s">
        <v>133</v>
      </c>
      <c r="S16" s="163">
        <v>44287</v>
      </c>
      <c r="T16" s="152">
        <v>45016</v>
      </c>
      <c r="U16" s="156" t="s">
        <v>133</v>
      </c>
      <c r="V16" s="249">
        <v>13600</v>
      </c>
      <c r="W16" s="151" t="s">
        <v>274</v>
      </c>
      <c r="X16" s="163">
        <v>44287</v>
      </c>
      <c r="Y16" s="152">
        <v>45016</v>
      </c>
      <c r="Z16" s="156" t="s">
        <v>133</v>
      </c>
      <c r="AA16" s="154">
        <v>10000</v>
      </c>
      <c r="AB16" s="163">
        <v>44287</v>
      </c>
      <c r="AC16" s="152">
        <v>45016</v>
      </c>
      <c r="AD16" s="389" t="s">
        <v>137</v>
      </c>
      <c r="AE16" s="390"/>
      <c r="AF16" s="391"/>
      <c r="AG16" s="156" t="s">
        <v>133</v>
      </c>
      <c r="AH16" s="163">
        <v>44287</v>
      </c>
      <c r="AI16" s="152">
        <v>45016</v>
      </c>
      <c r="AJ16" s="149" t="s">
        <v>398</v>
      </c>
    </row>
    <row r="17" spans="1:36" ht="14.4" customHeight="1">
      <c r="A17" s="155">
        <v>14</v>
      </c>
      <c r="B17" s="180" t="s">
        <v>243</v>
      </c>
      <c r="C17" s="162" t="s">
        <v>238</v>
      </c>
      <c r="D17" s="162" t="s">
        <v>244</v>
      </c>
      <c r="E17" s="162" t="s">
        <v>240</v>
      </c>
      <c r="F17" s="395">
        <v>2014</v>
      </c>
      <c r="G17" s="396"/>
      <c r="H17" s="162" t="s">
        <v>270</v>
      </c>
      <c r="I17" s="150">
        <v>103</v>
      </c>
      <c r="J17" s="150"/>
      <c r="K17" s="150">
        <v>3000</v>
      </c>
      <c r="L17" s="162">
        <v>9</v>
      </c>
      <c r="M17" s="162" t="s">
        <v>245</v>
      </c>
      <c r="N17" s="152"/>
      <c r="O17" s="162" t="s">
        <v>187</v>
      </c>
      <c r="P17" s="395" t="s">
        <v>187</v>
      </c>
      <c r="Q17" s="396"/>
      <c r="R17" s="156" t="s">
        <v>133</v>
      </c>
      <c r="S17" s="163">
        <v>44287</v>
      </c>
      <c r="T17" s="152">
        <v>45016</v>
      </c>
      <c r="U17" s="156" t="s">
        <v>133</v>
      </c>
      <c r="V17" s="249">
        <v>55100</v>
      </c>
      <c r="W17" s="151" t="s">
        <v>274</v>
      </c>
      <c r="X17" s="163">
        <v>44287</v>
      </c>
      <c r="Y17" s="152">
        <v>45016</v>
      </c>
      <c r="Z17" s="156" t="s">
        <v>133</v>
      </c>
      <c r="AA17" s="154">
        <v>10000</v>
      </c>
      <c r="AB17" s="163">
        <v>44287</v>
      </c>
      <c r="AC17" s="152">
        <v>45016</v>
      </c>
      <c r="AD17" s="389" t="s">
        <v>137</v>
      </c>
      <c r="AE17" s="390"/>
      <c r="AF17" s="391"/>
      <c r="AG17" s="156" t="s">
        <v>133</v>
      </c>
      <c r="AH17" s="163">
        <v>44287</v>
      </c>
      <c r="AI17" s="152">
        <v>45016</v>
      </c>
      <c r="AJ17" s="149" t="s">
        <v>398</v>
      </c>
    </row>
    <row r="18" spans="1:36" ht="14.4" customHeight="1">
      <c r="A18" s="155">
        <v>15</v>
      </c>
      <c r="B18" s="162" t="s">
        <v>246</v>
      </c>
      <c r="C18" s="162" t="s">
        <v>209</v>
      </c>
      <c r="D18" s="162"/>
      <c r="E18" s="162" t="s">
        <v>247</v>
      </c>
      <c r="F18" s="395">
        <v>2006</v>
      </c>
      <c r="G18" s="396"/>
      <c r="H18" s="162" t="s">
        <v>248</v>
      </c>
      <c r="I18" s="150">
        <v>58.5</v>
      </c>
      <c r="J18" s="150"/>
      <c r="K18" s="150">
        <v>5800</v>
      </c>
      <c r="L18" s="162">
        <v>1</v>
      </c>
      <c r="M18" s="162" t="s">
        <v>249</v>
      </c>
      <c r="N18" s="152"/>
      <c r="O18" s="162" t="s">
        <v>187</v>
      </c>
      <c r="P18" s="395" t="s">
        <v>187</v>
      </c>
      <c r="Q18" s="396"/>
      <c r="R18" s="156" t="s">
        <v>133</v>
      </c>
      <c r="S18" s="163">
        <v>44287</v>
      </c>
      <c r="T18" s="152">
        <v>45016</v>
      </c>
      <c r="U18" s="156" t="s">
        <v>137</v>
      </c>
      <c r="V18" s="182" t="s">
        <v>275</v>
      </c>
      <c r="W18" s="151" t="s">
        <v>275</v>
      </c>
      <c r="X18" s="163" t="s">
        <v>275</v>
      </c>
      <c r="Y18" s="163" t="s">
        <v>275</v>
      </c>
      <c r="Z18" s="156" t="s">
        <v>133</v>
      </c>
      <c r="AA18" s="154">
        <v>10000</v>
      </c>
      <c r="AB18" s="163">
        <v>44287</v>
      </c>
      <c r="AC18" s="152">
        <v>45016</v>
      </c>
      <c r="AD18" s="389" t="s">
        <v>137</v>
      </c>
      <c r="AE18" s="390"/>
      <c r="AF18" s="391"/>
      <c r="AG18" s="156" t="s">
        <v>137</v>
      </c>
      <c r="AH18" s="152"/>
      <c r="AI18" s="152"/>
      <c r="AJ18" s="151"/>
    </row>
    <row r="19" spans="1:36" ht="14.4" customHeight="1">
      <c r="A19" s="155">
        <v>16</v>
      </c>
      <c r="B19" s="162" t="s">
        <v>250</v>
      </c>
      <c r="C19" s="162" t="s">
        <v>251</v>
      </c>
      <c r="D19" s="162" t="s">
        <v>252</v>
      </c>
      <c r="E19" s="162" t="s">
        <v>240</v>
      </c>
      <c r="F19" s="395">
        <v>2009</v>
      </c>
      <c r="G19" s="396"/>
      <c r="H19" s="162" t="s">
        <v>271</v>
      </c>
      <c r="I19" s="150">
        <v>103</v>
      </c>
      <c r="J19" s="150"/>
      <c r="K19" s="150">
        <v>1880</v>
      </c>
      <c r="L19" s="162">
        <v>5</v>
      </c>
      <c r="M19" s="162" t="s">
        <v>253</v>
      </c>
      <c r="N19" s="152"/>
      <c r="O19" s="162" t="s">
        <v>187</v>
      </c>
      <c r="P19" s="395" t="s">
        <v>187</v>
      </c>
      <c r="Q19" s="396"/>
      <c r="R19" s="156" t="s">
        <v>133</v>
      </c>
      <c r="S19" s="163">
        <v>44287</v>
      </c>
      <c r="T19" s="152">
        <v>45016</v>
      </c>
      <c r="U19" s="156" t="s">
        <v>137</v>
      </c>
      <c r="V19" s="182" t="s">
        <v>275</v>
      </c>
      <c r="W19" s="151" t="s">
        <v>275</v>
      </c>
      <c r="X19" s="163" t="s">
        <v>275</v>
      </c>
      <c r="Y19" s="163" t="s">
        <v>275</v>
      </c>
      <c r="Z19" s="156" t="s">
        <v>133</v>
      </c>
      <c r="AA19" s="154">
        <v>10000</v>
      </c>
      <c r="AB19" s="163">
        <v>44287</v>
      </c>
      <c r="AC19" s="152">
        <v>45016</v>
      </c>
      <c r="AD19" s="389" t="s">
        <v>137</v>
      </c>
      <c r="AE19" s="390"/>
      <c r="AF19" s="391"/>
      <c r="AG19" s="156" t="s">
        <v>137</v>
      </c>
      <c r="AH19" s="152"/>
      <c r="AI19" s="152"/>
      <c r="AJ19" s="151"/>
    </row>
    <row r="20" spans="1:36" ht="34.200000000000003" customHeight="1">
      <c r="A20" s="155">
        <v>17</v>
      </c>
      <c r="B20" s="162" t="s">
        <v>254</v>
      </c>
      <c r="C20" s="164" t="s">
        <v>255</v>
      </c>
      <c r="D20" s="164" t="s">
        <v>256</v>
      </c>
      <c r="E20" s="164" t="s">
        <v>185</v>
      </c>
      <c r="F20" s="395">
        <v>2019</v>
      </c>
      <c r="G20" s="396"/>
      <c r="H20" s="164" t="s">
        <v>272</v>
      </c>
      <c r="I20" s="150">
        <v>213</v>
      </c>
      <c r="J20" s="150"/>
      <c r="K20" s="150">
        <v>20000</v>
      </c>
      <c r="L20" s="164">
        <v>6</v>
      </c>
      <c r="M20" s="162" t="s">
        <v>257</v>
      </c>
      <c r="N20" s="152">
        <v>43735</v>
      </c>
      <c r="O20" s="162" t="s">
        <v>187</v>
      </c>
      <c r="P20" s="395" t="s">
        <v>258</v>
      </c>
      <c r="Q20" s="396"/>
      <c r="R20" s="156" t="s">
        <v>133</v>
      </c>
      <c r="S20" s="163">
        <v>44287</v>
      </c>
      <c r="T20" s="152">
        <v>45016</v>
      </c>
      <c r="U20" s="156" t="s">
        <v>133</v>
      </c>
      <c r="V20" s="182">
        <v>846240</v>
      </c>
      <c r="W20" s="151" t="s">
        <v>274</v>
      </c>
      <c r="X20" s="163">
        <v>44287</v>
      </c>
      <c r="Y20" s="152">
        <v>45016</v>
      </c>
      <c r="Z20" s="156" t="s">
        <v>133</v>
      </c>
      <c r="AA20" s="154">
        <v>10000</v>
      </c>
      <c r="AB20" s="163">
        <v>44287</v>
      </c>
      <c r="AC20" s="152">
        <v>45016</v>
      </c>
      <c r="AD20" s="389" t="s">
        <v>137</v>
      </c>
      <c r="AE20" s="390"/>
      <c r="AF20" s="391"/>
      <c r="AG20" s="156" t="s">
        <v>137</v>
      </c>
      <c r="AH20" s="152"/>
      <c r="AI20" s="152"/>
      <c r="AJ20" s="151"/>
    </row>
    <row r="21" spans="1:36" ht="14.4" customHeight="1">
      <c r="A21" s="155">
        <v>18</v>
      </c>
      <c r="B21" s="164" t="s">
        <v>259</v>
      </c>
      <c r="C21" s="164" t="s">
        <v>260</v>
      </c>
      <c r="D21" s="164" t="s">
        <v>261</v>
      </c>
      <c r="E21" s="164" t="s">
        <v>185</v>
      </c>
      <c r="F21" s="404">
        <v>2019</v>
      </c>
      <c r="G21" s="405"/>
      <c r="H21" s="162" t="s">
        <v>273</v>
      </c>
      <c r="I21" s="150">
        <v>265</v>
      </c>
      <c r="J21" s="150">
        <v>4570</v>
      </c>
      <c r="K21" s="150">
        <v>16000</v>
      </c>
      <c r="L21" s="164">
        <v>6</v>
      </c>
      <c r="M21" s="162" t="s">
        <v>262</v>
      </c>
      <c r="N21" s="152">
        <v>43816</v>
      </c>
      <c r="O21" s="162" t="s">
        <v>187</v>
      </c>
      <c r="P21" s="395" t="s">
        <v>187</v>
      </c>
      <c r="Q21" s="396"/>
      <c r="R21" s="156" t="s">
        <v>133</v>
      </c>
      <c r="S21" s="163">
        <v>44287</v>
      </c>
      <c r="T21" s="152">
        <v>45016</v>
      </c>
      <c r="U21" s="156" t="s">
        <v>133</v>
      </c>
      <c r="V21" s="182">
        <v>968010</v>
      </c>
      <c r="W21" s="151" t="s">
        <v>274</v>
      </c>
      <c r="X21" s="163">
        <v>44287</v>
      </c>
      <c r="Y21" s="152">
        <v>45016</v>
      </c>
      <c r="Z21" s="156" t="s">
        <v>133</v>
      </c>
      <c r="AA21" s="154">
        <v>10000</v>
      </c>
      <c r="AB21" s="163">
        <v>44287</v>
      </c>
      <c r="AC21" s="152">
        <v>45016</v>
      </c>
      <c r="AD21" s="389" t="s">
        <v>137</v>
      </c>
      <c r="AE21" s="390"/>
      <c r="AF21" s="391"/>
      <c r="AG21" s="156" t="s">
        <v>137</v>
      </c>
      <c r="AH21" s="152"/>
      <c r="AI21" s="152"/>
      <c r="AJ21" s="151"/>
    </row>
    <row r="22" spans="1:36" ht="14.4" customHeight="1">
      <c r="A22" s="165">
        <v>19</v>
      </c>
      <c r="B22" s="165" t="s">
        <v>263</v>
      </c>
      <c r="C22" s="165" t="s">
        <v>264</v>
      </c>
      <c r="D22" s="165" t="s">
        <v>265</v>
      </c>
      <c r="E22" s="165" t="s">
        <v>202</v>
      </c>
      <c r="F22" s="401">
        <v>2008</v>
      </c>
      <c r="G22" s="403"/>
      <c r="H22" s="165">
        <v>2999</v>
      </c>
      <c r="I22" s="165">
        <v>115.5</v>
      </c>
      <c r="J22" s="165"/>
      <c r="K22" s="165">
        <v>3490</v>
      </c>
      <c r="L22" s="165">
        <v>7</v>
      </c>
      <c r="M22" s="165" t="s">
        <v>266</v>
      </c>
      <c r="N22" s="166">
        <v>39863</v>
      </c>
      <c r="O22" s="162" t="s">
        <v>187</v>
      </c>
      <c r="P22" s="395" t="s">
        <v>187</v>
      </c>
      <c r="Q22" s="396"/>
      <c r="R22" s="165" t="s">
        <v>133</v>
      </c>
      <c r="S22" s="163">
        <v>44287</v>
      </c>
      <c r="T22" s="152">
        <v>45016</v>
      </c>
      <c r="U22" s="165" t="s">
        <v>137</v>
      </c>
      <c r="V22" s="183" t="s">
        <v>275</v>
      </c>
      <c r="W22" s="165" t="s">
        <v>275</v>
      </c>
      <c r="X22" s="163" t="s">
        <v>433</v>
      </c>
      <c r="Y22" s="163" t="s">
        <v>275</v>
      </c>
      <c r="Z22" s="165" t="s">
        <v>133</v>
      </c>
      <c r="AA22" s="293">
        <v>10000</v>
      </c>
      <c r="AB22" s="163">
        <v>44287</v>
      </c>
      <c r="AC22" s="152">
        <v>45016</v>
      </c>
      <c r="AD22" s="401" t="s">
        <v>137</v>
      </c>
      <c r="AE22" s="402"/>
      <c r="AF22" s="403"/>
      <c r="AG22" s="165" t="s">
        <v>137</v>
      </c>
      <c r="AH22" s="165"/>
      <c r="AI22" s="165"/>
      <c r="AJ22" s="165"/>
    </row>
    <row r="23" spans="1:36" ht="14.4" customHeight="1">
      <c r="A23" s="165">
        <v>20</v>
      </c>
      <c r="B23" s="165" t="s">
        <v>277</v>
      </c>
      <c r="C23" s="165" t="s">
        <v>279</v>
      </c>
      <c r="D23" s="165" t="s">
        <v>280</v>
      </c>
      <c r="E23" s="165" t="s">
        <v>185</v>
      </c>
      <c r="F23" s="401">
        <v>2020</v>
      </c>
      <c r="G23" s="403"/>
      <c r="H23" s="165">
        <v>7698</v>
      </c>
      <c r="I23" s="165">
        <v>220</v>
      </c>
      <c r="J23" s="165">
        <v>6600</v>
      </c>
      <c r="K23" s="165">
        <v>16000</v>
      </c>
      <c r="L23" s="165">
        <v>6</v>
      </c>
      <c r="M23" s="165" t="s">
        <v>278</v>
      </c>
      <c r="N23" s="166">
        <v>43920</v>
      </c>
      <c r="O23" s="162" t="s">
        <v>187</v>
      </c>
      <c r="P23" s="395" t="s">
        <v>187</v>
      </c>
      <c r="Q23" s="396"/>
      <c r="R23" s="165" t="s">
        <v>133</v>
      </c>
      <c r="S23" s="163">
        <v>44287</v>
      </c>
      <c r="T23" s="152">
        <v>45016</v>
      </c>
      <c r="U23" s="165" t="s">
        <v>137</v>
      </c>
      <c r="V23" s="184">
        <v>857924</v>
      </c>
      <c r="W23" s="165" t="s">
        <v>274</v>
      </c>
      <c r="X23" s="163" t="s">
        <v>275</v>
      </c>
      <c r="Y23" s="163" t="s">
        <v>275</v>
      </c>
      <c r="Z23" s="165" t="s">
        <v>133</v>
      </c>
      <c r="AA23" s="293">
        <v>10000</v>
      </c>
      <c r="AB23" s="163">
        <v>44287</v>
      </c>
      <c r="AC23" s="152">
        <v>45016</v>
      </c>
      <c r="AD23" s="401" t="s">
        <v>137</v>
      </c>
      <c r="AE23" s="402"/>
      <c r="AF23" s="403"/>
      <c r="AG23" s="165" t="s">
        <v>137</v>
      </c>
      <c r="AH23" s="165"/>
      <c r="AI23" s="165"/>
      <c r="AJ23" s="165"/>
    </row>
    <row r="24" spans="1:36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94"/>
      <c r="P24" s="194"/>
      <c r="Q24" s="192"/>
      <c r="R24" s="192"/>
      <c r="S24" s="195"/>
      <c r="T24" s="196"/>
      <c r="U24" s="192"/>
      <c r="V24" s="197"/>
      <c r="W24" s="192"/>
      <c r="X24" s="195"/>
      <c r="Y24" s="195"/>
      <c r="Z24" s="192"/>
      <c r="AA24" s="192"/>
      <c r="AB24" s="195"/>
      <c r="AC24" s="196"/>
      <c r="AD24" s="192"/>
      <c r="AE24" s="192"/>
      <c r="AF24" s="192"/>
      <c r="AG24" s="192"/>
      <c r="AH24" s="192"/>
      <c r="AI24" s="192"/>
      <c r="AJ24" s="192"/>
    </row>
  </sheetData>
  <mergeCells count="97">
    <mergeCell ref="AG1:AI1"/>
    <mergeCell ref="B8:B9"/>
    <mergeCell ref="C8:C9"/>
    <mergeCell ref="D8:D9"/>
    <mergeCell ref="L8:L9"/>
    <mergeCell ref="M8:M9"/>
    <mergeCell ref="N8:N9"/>
    <mergeCell ref="R8:R9"/>
    <mergeCell ref="S8:S9"/>
    <mergeCell ref="T8:T9"/>
    <mergeCell ref="R1:T1"/>
    <mergeCell ref="U1:Y1"/>
    <mergeCell ref="Z1:AC1"/>
    <mergeCell ref="H8:H9"/>
    <mergeCell ref="V8:V9"/>
    <mergeCell ref="K8:K9"/>
    <mergeCell ref="AI8:AI9"/>
    <mergeCell ref="AJ8:AJ9"/>
    <mergeCell ref="AG8:AG9"/>
    <mergeCell ref="AH8:AH9"/>
    <mergeCell ref="A8:A9"/>
    <mergeCell ref="I8:I9"/>
    <mergeCell ref="J8:J9"/>
    <mergeCell ref="E8:E9"/>
    <mergeCell ref="O8:O9"/>
    <mergeCell ref="AA8:AA9"/>
    <mergeCell ref="AB8:AB9"/>
    <mergeCell ref="AC8:AC9"/>
    <mergeCell ref="U8:U9"/>
    <mergeCell ref="W8:W9"/>
    <mergeCell ref="X8:X9"/>
    <mergeCell ref="Y8:Y9"/>
    <mergeCell ref="F6:G6"/>
    <mergeCell ref="F7:G7"/>
    <mergeCell ref="F8:G9"/>
    <mergeCell ref="F10:G10"/>
    <mergeCell ref="AD1:AF1"/>
    <mergeCell ref="F2:G2"/>
    <mergeCell ref="F3:G3"/>
    <mergeCell ref="F4:G4"/>
    <mergeCell ref="F5:G5"/>
    <mergeCell ref="AD2:AF2"/>
    <mergeCell ref="AD3:AF3"/>
    <mergeCell ref="AD4:AF4"/>
    <mergeCell ref="AD5:AF5"/>
    <mergeCell ref="Z8:Z9"/>
    <mergeCell ref="AD8:AF9"/>
    <mergeCell ref="AD6:AF6"/>
    <mergeCell ref="F19:G19"/>
    <mergeCell ref="F15:G15"/>
    <mergeCell ref="F13:G13"/>
    <mergeCell ref="F12:G12"/>
    <mergeCell ref="F14:G14"/>
    <mergeCell ref="F16:G16"/>
    <mergeCell ref="F17:G17"/>
    <mergeCell ref="F18:G18"/>
    <mergeCell ref="F20:G20"/>
    <mergeCell ref="F21:G21"/>
    <mergeCell ref="F22:G22"/>
    <mergeCell ref="F23:G23"/>
    <mergeCell ref="P2:Q2"/>
    <mergeCell ref="P3:Q3"/>
    <mergeCell ref="P4:Q4"/>
    <mergeCell ref="P5:Q5"/>
    <mergeCell ref="P6:Q6"/>
    <mergeCell ref="P11:Q11"/>
    <mergeCell ref="P14:Q14"/>
    <mergeCell ref="P18:Q18"/>
    <mergeCell ref="P20:Q20"/>
    <mergeCell ref="P17:Q17"/>
    <mergeCell ref="P15:Q15"/>
    <mergeCell ref="F11:G11"/>
    <mergeCell ref="AD10:AF10"/>
    <mergeCell ref="AD7:AF7"/>
    <mergeCell ref="P23:Q23"/>
    <mergeCell ref="P16:Q16"/>
    <mergeCell ref="P13:Q13"/>
    <mergeCell ref="P10:Q10"/>
    <mergeCell ref="P8:Q9"/>
    <mergeCell ref="P12:Q12"/>
    <mergeCell ref="P7:Q7"/>
    <mergeCell ref="P19:Q19"/>
    <mergeCell ref="P21:Q21"/>
    <mergeCell ref="P22:Q22"/>
    <mergeCell ref="AD22:AF22"/>
    <mergeCell ref="AD21:AF21"/>
    <mergeCell ref="AD23:AF23"/>
    <mergeCell ref="AD12:AF12"/>
    <mergeCell ref="AD19:AF19"/>
    <mergeCell ref="AD15:AF15"/>
    <mergeCell ref="AD20:AF20"/>
    <mergeCell ref="AD17:AF17"/>
    <mergeCell ref="AD11:AF11"/>
    <mergeCell ref="AD14:AF14"/>
    <mergeCell ref="AD13:AF13"/>
    <mergeCell ref="AD16:AF16"/>
    <mergeCell ref="AD18:AF18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27A0-CA45-45BC-9669-C7CF7CC6959D}">
  <dimension ref="A2:Q319"/>
  <sheetViews>
    <sheetView zoomScaleNormal="100" workbookViewId="0">
      <pane ySplit="1" topLeftCell="A2" activePane="bottomLeft" state="frozen"/>
      <selection pane="bottomLeft" activeCell="G7" sqref="G7"/>
    </sheetView>
  </sheetViews>
  <sheetFormatPr defaultColWidth="9.109375" defaultRowHeight="13.2"/>
  <cols>
    <col min="1" max="1" width="6.109375" style="114" customWidth="1"/>
    <col min="2" max="2" width="28" style="114" customWidth="1"/>
    <col min="3" max="3" width="32.33203125" style="114" customWidth="1"/>
    <col min="4" max="4" width="29.6640625" style="115" customWidth="1"/>
    <col min="5" max="5" width="29.33203125" style="116" customWidth="1"/>
    <col min="6" max="7" width="20" style="114" customWidth="1"/>
    <col min="8" max="8" width="18.33203125" style="114" customWidth="1"/>
    <col min="9" max="9" width="15.5546875" style="114" customWidth="1"/>
    <col min="10" max="10" width="18.44140625" style="114" customWidth="1"/>
    <col min="11" max="11" width="34.44140625" style="114" customWidth="1"/>
    <col min="12" max="12" width="17.33203125" style="123" customWidth="1"/>
    <col min="13" max="13" width="14.109375" style="123" customWidth="1"/>
    <col min="14" max="14" width="11.109375" style="123" bestFit="1" customWidth="1"/>
    <col min="15" max="16384" width="9.109375" style="123"/>
  </cols>
  <sheetData>
    <row r="2" spans="2:11" ht="13.8">
      <c r="B2" s="117" t="s">
        <v>93</v>
      </c>
      <c r="C2" s="117" t="s">
        <v>421</v>
      </c>
      <c r="D2" s="117" t="s">
        <v>420</v>
      </c>
      <c r="E2" s="117" t="s">
        <v>419</v>
      </c>
      <c r="F2" s="117" t="s">
        <v>418</v>
      </c>
      <c r="G2" s="124"/>
      <c r="K2" s="122"/>
    </row>
    <row r="3" spans="2:11" ht="13.8">
      <c r="B3" s="118" t="s">
        <v>102</v>
      </c>
      <c r="C3" s="119" t="s">
        <v>425</v>
      </c>
      <c r="D3" s="119" t="s">
        <v>423</v>
      </c>
      <c r="E3" s="119" t="s">
        <v>425</v>
      </c>
      <c r="F3" s="119" t="s">
        <v>426</v>
      </c>
      <c r="G3" s="124"/>
      <c r="K3" s="122"/>
    </row>
    <row r="4" spans="2:11" ht="13.8">
      <c r="B4" s="118" t="s">
        <v>94</v>
      </c>
      <c r="C4" s="119" t="s">
        <v>425</v>
      </c>
      <c r="D4" s="119" t="s">
        <v>425</v>
      </c>
      <c r="E4" s="119" t="s">
        <v>425</v>
      </c>
      <c r="F4" s="119" t="s">
        <v>425</v>
      </c>
      <c r="G4" s="124"/>
      <c r="K4" s="122"/>
    </row>
    <row r="5" spans="2:11" ht="13.8">
      <c r="B5" s="118" t="s">
        <v>95</v>
      </c>
      <c r="C5" s="119" t="s">
        <v>425</v>
      </c>
      <c r="D5" s="119" t="s">
        <v>425</v>
      </c>
      <c r="E5" s="119" t="s">
        <v>425</v>
      </c>
      <c r="F5" s="119" t="s">
        <v>425</v>
      </c>
      <c r="G5" s="124"/>
      <c r="K5" s="122"/>
    </row>
    <row r="6" spans="2:11" ht="13.8">
      <c r="B6" s="118" t="s">
        <v>96</v>
      </c>
      <c r="C6" s="119" t="s">
        <v>427</v>
      </c>
      <c r="D6" s="119" t="s">
        <v>425</v>
      </c>
      <c r="E6" s="119" t="s">
        <v>425</v>
      </c>
      <c r="F6" s="119" t="s">
        <v>425</v>
      </c>
      <c r="G6" s="124"/>
      <c r="K6" s="122"/>
    </row>
    <row r="7" spans="2:11" ht="16.2" customHeight="1">
      <c r="B7" s="118" t="s">
        <v>432</v>
      </c>
      <c r="C7" s="119" t="s">
        <v>425</v>
      </c>
      <c r="D7" s="119" t="s">
        <v>425</v>
      </c>
      <c r="E7" s="119" t="s">
        <v>425</v>
      </c>
      <c r="F7" s="119" t="s">
        <v>425</v>
      </c>
      <c r="G7" s="124"/>
      <c r="K7" s="122"/>
    </row>
    <row r="8" spans="2:11" ht="13.8">
      <c r="B8" s="118" t="s">
        <v>97</v>
      </c>
      <c r="C8" s="120">
        <v>0</v>
      </c>
      <c r="D8" s="120">
        <v>0</v>
      </c>
      <c r="E8" s="120">
        <v>0</v>
      </c>
      <c r="F8" s="120">
        <v>0</v>
      </c>
      <c r="G8" s="124"/>
      <c r="K8" s="122"/>
    </row>
    <row r="9" spans="2:11" ht="13.8">
      <c r="B9" s="121" t="s">
        <v>98</v>
      </c>
      <c r="C9" s="121">
        <v>1315.1</v>
      </c>
      <c r="D9" s="121">
        <v>246</v>
      </c>
      <c r="E9" s="121">
        <f>SUM(E3:E6)</f>
        <v>0</v>
      </c>
      <c r="F9" s="121">
        <v>932.08</v>
      </c>
      <c r="G9" s="124"/>
      <c r="K9" s="122"/>
    </row>
    <row r="10" spans="2:11" ht="13.8">
      <c r="B10" s="118" t="s">
        <v>99</v>
      </c>
      <c r="C10" s="119" t="s">
        <v>425</v>
      </c>
      <c r="D10" s="119" t="s">
        <v>429</v>
      </c>
      <c r="E10" s="119" t="s">
        <v>431</v>
      </c>
      <c r="F10" s="119" t="s">
        <v>425</v>
      </c>
      <c r="G10" s="124"/>
      <c r="K10" s="122"/>
    </row>
    <row r="11" spans="2:11" ht="13.8">
      <c r="B11" s="118" t="s">
        <v>100</v>
      </c>
      <c r="C11" s="119" t="s">
        <v>425</v>
      </c>
      <c r="D11" s="119" t="s">
        <v>425</v>
      </c>
      <c r="E11" s="119" t="s">
        <v>422</v>
      </c>
      <c r="F11" s="119" t="s">
        <v>425</v>
      </c>
      <c r="G11" s="124"/>
      <c r="K11" s="122"/>
    </row>
    <row r="12" spans="2:11" ht="13.8">
      <c r="B12" s="118" t="s">
        <v>101</v>
      </c>
      <c r="C12" s="119" t="s">
        <v>425</v>
      </c>
      <c r="D12" s="119" t="s">
        <v>425</v>
      </c>
      <c r="E12" s="119" t="s">
        <v>425</v>
      </c>
      <c r="F12" s="119" t="s">
        <v>425</v>
      </c>
      <c r="G12" s="124"/>
      <c r="K12" s="122"/>
    </row>
    <row r="13" spans="2:11" ht="13.8">
      <c r="B13" s="118" t="s">
        <v>97</v>
      </c>
      <c r="C13" s="120">
        <v>0</v>
      </c>
      <c r="D13" s="120" t="s">
        <v>428</v>
      </c>
      <c r="E13" s="120" t="s">
        <v>430</v>
      </c>
      <c r="F13" s="120">
        <v>0</v>
      </c>
      <c r="G13" s="124"/>
      <c r="K13" s="122"/>
    </row>
    <row r="14" spans="2:11" ht="13.8">
      <c r="B14" s="121" t="s">
        <v>98</v>
      </c>
      <c r="C14" s="121">
        <f>SUM(C10:C12)</f>
        <v>0</v>
      </c>
      <c r="D14" s="121">
        <v>13916.64</v>
      </c>
      <c r="E14" s="121">
        <v>14744.35</v>
      </c>
      <c r="F14" s="121">
        <f>SUM(F10:F12)</f>
        <v>0</v>
      </c>
      <c r="G14" s="124"/>
      <c r="K14" s="122"/>
    </row>
    <row r="15" spans="2:11" ht="13.8">
      <c r="B15" s="118" t="s">
        <v>103</v>
      </c>
      <c r="C15" s="119" t="s">
        <v>425</v>
      </c>
      <c r="D15" s="119" t="s">
        <v>425</v>
      </c>
      <c r="E15" s="119" t="s">
        <v>425</v>
      </c>
      <c r="F15" s="119" t="s">
        <v>425</v>
      </c>
      <c r="G15" s="124"/>
      <c r="K15" s="122"/>
    </row>
    <row r="16" spans="2:11" ht="13.8">
      <c r="B16" s="118" t="s">
        <v>97</v>
      </c>
      <c r="C16" s="120">
        <v>0</v>
      </c>
      <c r="D16" s="120">
        <v>0</v>
      </c>
      <c r="E16" s="120">
        <v>0</v>
      </c>
      <c r="F16" s="120">
        <v>0</v>
      </c>
      <c r="G16" s="124"/>
      <c r="K16" s="122"/>
    </row>
    <row r="17" spans="2:11" ht="13.8">
      <c r="B17" s="121" t="s">
        <v>98</v>
      </c>
      <c r="C17" s="121">
        <f>SUM(C15:C15)</f>
        <v>0</v>
      </c>
      <c r="D17" s="121">
        <f>SUM(D15:D15)</f>
        <v>0</v>
      </c>
      <c r="E17" s="121">
        <f>SUM(E15:E15)</f>
        <v>0</v>
      </c>
      <c r="F17" s="121">
        <f>SUM(F15:F15)</f>
        <v>0</v>
      </c>
      <c r="G17" s="124"/>
      <c r="K17" s="122"/>
    </row>
    <row r="205" spans="4:17" s="114" customFormat="1">
      <c r="D205" s="115"/>
      <c r="L205" s="123"/>
      <c r="M205" s="123"/>
      <c r="N205" s="123"/>
      <c r="O205" s="123"/>
      <c r="P205" s="123"/>
      <c r="Q205" s="123"/>
    </row>
    <row r="206" spans="4:17" s="114" customFormat="1">
      <c r="D206" s="115"/>
      <c r="L206" s="123"/>
      <c r="M206" s="123"/>
      <c r="N206" s="123"/>
      <c r="O206" s="123"/>
      <c r="P206" s="123"/>
      <c r="Q206" s="123"/>
    </row>
    <row r="207" spans="4:17" s="114" customFormat="1">
      <c r="D207" s="115"/>
      <c r="L207" s="123"/>
      <c r="M207" s="123"/>
      <c r="N207" s="123"/>
      <c r="O207" s="123"/>
      <c r="P207" s="123"/>
      <c r="Q207" s="123"/>
    </row>
    <row r="208" spans="4:17" s="114" customFormat="1">
      <c r="D208" s="115"/>
      <c r="L208" s="123"/>
      <c r="M208" s="123"/>
      <c r="N208" s="123"/>
      <c r="O208" s="123"/>
      <c r="P208" s="123"/>
      <c r="Q208" s="123"/>
    </row>
    <row r="209" spans="4:17" s="114" customFormat="1">
      <c r="D209" s="115"/>
      <c r="L209" s="123"/>
      <c r="M209" s="123"/>
      <c r="N209" s="123"/>
      <c r="O209" s="123"/>
      <c r="P209" s="123"/>
      <c r="Q209" s="123"/>
    </row>
    <row r="210" spans="4:17" s="114" customFormat="1">
      <c r="D210" s="115"/>
      <c r="L210" s="123"/>
      <c r="M210" s="123"/>
      <c r="N210" s="123"/>
      <c r="O210" s="123"/>
      <c r="P210" s="123"/>
      <c r="Q210" s="123"/>
    </row>
    <row r="211" spans="4:17" s="114" customFormat="1">
      <c r="D211" s="115"/>
      <c r="L211" s="123"/>
      <c r="M211" s="123"/>
      <c r="N211" s="123"/>
      <c r="O211" s="123"/>
      <c r="P211" s="123"/>
      <c r="Q211" s="123"/>
    </row>
    <row r="212" spans="4:17" s="114" customFormat="1">
      <c r="D212" s="115"/>
      <c r="L212" s="123"/>
      <c r="M212" s="123"/>
      <c r="N212" s="123"/>
      <c r="O212" s="123"/>
      <c r="P212" s="123"/>
      <c r="Q212" s="123"/>
    </row>
    <row r="213" spans="4:17" s="114" customFormat="1">
      <c r="D213" s="115"/>
      <c r="L213" s="123"/>
      <c r="M213" s="123"/>
      <c r="N213" s="123"/>
      <c r="O213" s="123"/>
      <c r="P213" s="123"/>
      <c r="Q213" s="123"/>
    </row>
    <row r="214" spans="4:17" s="114" customFormat="1">
      <c r="D214" s="115"/>
      <c r="L214" s="123"/>
      <c r="M214" s="123"/>
      <c r="N214" s="123"/>
      <c r="O214" s="123"/>
      <c r="P214" s="123"/>
      <c r="Q214" s="123"/>
    </row>
    <row r="215" spans="4:17" s="114" customFormat="1">
      <c r="D215" s="115"/>
      <c r="L215" s="123"/>
      <c r="M215" s="123"/>
      <c r="N215" s="123"/>
      <c r="O215" s="123"/>
      <c r="P215" s="123"/>
      <c r="Q215" s="123"/>
    </row>
    <row r="216" spans="4:17" s="114" customFormat="1">
      <c r="D216" s="115"/>
      <c r="L216" s="123"/>
      <c r="M216" s="123"/>
      <c r="N216" s="123"/>
      <c r="O216" s="123"/>
      <c r="P216" s="123"/>
      <c r="Q216" s="123"/>
    </row>
    <row r="217" spans="4:17" s="114" customFormat="1">
      <c r="D217" s="115"/>
      <c r="L217" s="123"/>
      <c r="M217" s="123"/>
      <c r="N217" s="123"/>
      <c r="O217" s="123"/>
      <c r="P217" s="123"/>
      <c r="Q217" s="123"/>
    </row>
    <row r="218" spans="4:17" s="114" customFormat="1">
      <c r="D218" s="115"/>
      <c r="L218" s="123"/>
      <c r="M218" s="123"/>
      <c r="N218" s="123"/>
      <c r="O218" s="123"/>
      <c r="P218" s="123"/>
      <c r="Q218" s="123"/>
    </row>
    <row r="219" spans="4:17" s="114" customFormat="1">
      <c r="D219" s="115"/>
      <c r="L219" s="123"/>
      <c r="M219" s="123"/>
      <c r="N219" s="123"/>
      <c r="O219" s="123"/>
      <c r="P219" s="123"/>
      <c r="Q219" s="123"/>
    </row>
    <row r="220" spans="4:17" s="114" customFormat="1">
      <c r="D220" s="115"/>
      <c r="L220" s="123"/>
      <c r="M220" s="123"/>
      <c r="N220" s="123"/>
      <c r="O220" s="123"/>
      <c r="P220" s="123"/>
      <c r="Q220" s="123"/>
    </row>
    <row r="221" spans="4:17" s="114" customFormat="1">
      <c r="D221" s="115"/>
      <c r="L221" s="123"/>
      <c r="M221" s="123"/>
      <c r="N221" s="123"/>
      <c r="O221" s="123"/>
      <c r="P221" s="123"/>
      <c r="Q221" s="123"/>
    </row>
    <row r="222" spans="4:17" s="114" customFormat="1">
      <c r="D222" s="115"/>
      <c r="L222" s="123"/>
      <c r="M222" s="123"/>
      <c r="N222" s="123"/>
      <c r="O222" s="123"/>
      <c r="P222" s="123"/>
      <c r="Q222" s="123"/>
    </row>
    <row r="223" spans="4:17" s="114" customFormat="1">
      <c r="D223" s="115"/>
      <c r="L223" s="123"/>
      <c r="M223" s="123"/>
      <c r="N223" s="123"/>
      <c r="O223" s="123"/>
      <c r="P223" s="123"/>
      <c r="Q223" s="123"/>
    </row>
    <row r="224" spans="4:17" s="114" customFormat="1">
      <c r="D224" s="115"/>
      <c r="L224" s="123"/>
      <c r="M224" s="123"/>
      <c r="N224" s="123"/>
      <c r="O224" s="123"/>
      <c r="P224" s="123"/>
      <c r="Q224" s="123"/>
    </row>
    <row r="225" spans="4:17" s="114" customFormat="1">
      <c r="D225" s="115"/>
      <c r="L225" s="123"/>
      <c r="M225" s="123"/>
      <c r="N225" s="123"/>
      <c r="O225" s="123"/>
      <c r="P225" s="123"/>
      <c r="Q225" s="123"/>
    </row>
    <row r="226" spans="4:17" s="114" customFormat="1">
      <c r="D226" s="115"/>
      <c r="L226" s="123"/>
      <c r="M226" s="123"/>
      <c r="N226" s="123"/>
      <c r="O226" s="123"/>
      <c r="P226" s="123"/>
      <c r="Q226" s="123"/>
    </row>
    <row r="227" spans="4:17" s="114" customFormat="1">
      <c r="D227" s="115"/>
      <c r="L227" s="123"/>
      <c r="M227" s="123"/>
      <c r="N227" s="123"/>
      <c r="O227" s="123"/>
      <c r="P227" s="123"/>
      <c r="Q227" s="123"/>
    </row>
    <row r="228" spans="4:17" s="114" customFormat="1">
      <c r="D228" s="115"/>
      <c r="L228" s="123"/>
      <c r="M228" s="123"/>
      <c r="N228" s="123"/>
      <c r="O228" s="123"/>
      <c r="P228" s="123"/>
      <c r="Q228" s="123"/>
    </row>
    <row r="229" spans="4:17" s="114" customFormat="1">
      <c r="D229" s="115"/>
      <c r="L229" s="123"/>
      <c r="M229" s="123"/>
      <c r="N229" s="123"/>
      <c r="O229" s="123"/>
      <c r="P229" s="123"/>
      <c r="Q229" s="123"/>
    </row>
    <row r="230" spans="4:17" s="114" customFormat="1">
      <c r="D230" s="115"/>
      <c r="L230" s="123"/>
      <c r="M230" s="123"/>
      <c r="N230" s="123"/>
      <c r="O230" s="123"/>
      <c r="P230" s="123"/>
      <c r="Q230" s="123"/>
    </row>
    <row r="231" spans="4:17" s="114" customFormat="1">
      <c r="D231" s="115"/>
      <c r="L231" s="123"/>
      <c r="M231" s="123"/>
      <c r="N231" s="123"/>
      <c r="O231" s="123"/>
      <c r="P231" s="123"/>
      <c r="Q231" s="123"/>
    </row>
    <row r="232" spans="4:17" s="114" customFormat="1">
      <c r="D232" s="115"/>
      <c r="L232" s="123"/>
      <c r="M232" s="123"/>
      <c r="N232" s="123"/>
      <c r="O232" s="123"/>
      <c r="P232" s="123"/>
      <c r="Q232" s="123"/>
    </row>
    <row r="233" spans="4:17" s="114" customFormat="1">
      <c r="D233" s="115"/>
      <c r="L233" s="123"/>
      <c r="M233" s="123"/>
      <c r="N233" s="123"/>
      <c r="O233" s="123"/>
      <c r="P233" s="123"/>
      <c r="Q233" s="123"/>
    </row>
    <row r="234" spans="4:17" s="114" customFormat="1">
      <c r="D234" s="115"/>
      <c r="L234" s="123"/>
      <c r="M234" s="123"/>
      <c r="N234" s="123"/>
      <c r="O234" s="123"/>
      <c r="P234" s="123"/>
      <c r="Q234" s="123"/>
    </row>
    <row r="235" spans="4:17" s="114" customFormat="1">
      <c r="D235" s="115"/>
      <c r="L235" s="123"/>
      <c r="M235" s="123"/>
      <c r="N235" s="123"/>
      <c r="O235" s="123"/>
      <c r="P235" s="123"/>
      <c r="Q235" s="123"/>
    </row>
    <row r="236" spans="4:17" s="114" customFormat="1">
      <c r="D236" s="115"/>
      <c r="L236" s="123"/>
      <c r="M236" s="123"/>
      <c r="N236" s="123"/>
      <c r="O236" s="123"/>
      <c r="P236" s="123"/>
      <c r="Q236" s="123"/>
    </row>
    <row r="237" spans="4:17" s="114" customFormat="1">
      <c r="D237" s="115"/>
      <c r="L237" s="123"/>
      <c r="M237" s="123"/>
      <c r="N237" s="123"/>
      <c r="O237" s="123"/>
      <c r="P237" s="123"/>
      <c r="Q237" s="123"/>
    </row>
    <row r="238" spans="4:17" s="114" customFormat="1">
      <c r="D238" s="115"/>
      <c r="L238" s="123"/>
      <c r="M238" s="123"/>
      <c r="N238" s="123"/>
      <c r="O238" s="123"/>
      <c r="P238" s="123"/>
      <c r="Q238" s="123"/>
    </row>
    <row r="239" spans="4:17" s="114" customFormat="1">
      <c r="D239" s="115"/>
      <c r="L239" s="123"/>
      <c r="M239" s="123"/>
      <c r="N239" s="123"/>
      <c r="O239" s="123"/>
      <c r="P239" s="123"/>
      <c r="Q239" s="123"/>
    </row>
    <row r="240" spans="4:17" s="114" customFormat="1">
      <c r="D240" s="115"/>
      <c r="L240" s="123"/>
      <c r="M240" s="123"/>
      <c r="N240" s="123"/>
      <c r="O240" s="123"/>
      <c r="P240" s="123"/>
      <c r="Q240" s="123"/>
    </row>
    <row r="241" spans="4:17" s="114" customFormat="1">
      <c r="D241" s="115"/>
      <c r="L241" s="123"/>
      <c r="M241" s="123"/>
      <c r="N241" s="123"/>
      <c r="O241" s="123"/>
      <c r="P241" s="123"/>
      <c r="Q241" s="123"/>
    </row>
    <row r="242" spans="4:17" s="114" customFormat="1">
      <c r="D242" s="115"/>
      <c r="L242" s="123"/>
      <c r="M242" s="123"/>
      <c r="N242" s="123"/>
      <c r="O242" s="123"/>
      <c r="P242" s="123"/>
      <c r="Q242" s="123"/>
    </row>
    <row r="243" spans="4:17" s="114" customFormat="1">
      <c r="D243" s="115"/>
      <c r="L243" s="123"/>
      <c r="M243" s="123"/>
      <c r="N243" s="123"/>
      <c r="O243" s="123"/>
      <c r="P243" s="123"/>
      <c r="Q243" s="123"/>
    </row>
    <row r="244" spans="4:17" s="114" customFormat="1">
      <c r="D244" s="115"/>
      <c r="L244" s="123"/>
      <c r="M244" s="123"/>
      <c r="N244" s="123"/>
      <c r="O244" s="123"/>
      <c r="P244" s="123"/>
      <c r="Q244" s="123"/>
    </row>
    <row r="245" spans="4:17" s="114" customFormat="1">
      <c r="D245" s="115"/>
      <c r="L245" s="123"/>
      <c r="M245" s="123"/>
      <c r="N245" s="123"/>
      <c r="O245" s="123"/>
      <c r="P245" s="123"/>
      <c r="Q245" s="123"/>
    </row>
    <row r="246" spans="4:17" s="114" customFormat="1">
      <c r="D246" s="115"/>
      <c r="L246" s="123"/>
      <c r="M246" s="123"/>
      <c r="N246" s="123"/>
      <c r="O246" s="123"/>
      <c r="P246" s="123"/>
      <c r="Q246" s="123"/>
    </row>
    <row r="247" spans="4:17" s="114" customFormat="1">
      <c r="D247" s="115"/>
      <c r="L247" s="123"/>
      <c r="M247" s="123"/>
      <c r="N247" s="123"/>
      <c r="O247" s="123"/>
      <c r="P247" s="123"/>
      <c r="Q247" s="123"/>
    </row>
    <row r="248" spans="4:17" s="114" customFormat="1">
      <c r="D248" s="115"/>
      <c r="L248" s="123"/>
      <c r="M248" s="123"/>
      <c r="N248" s="123"/>
      <c r="O248" s="123"/>
      <c r="P248" s="123"/>
      <c r="Q248" s="123"/>
    </row>
    <row r="249" spans="4:17" s="114" customFormat="1">
      <c r="D249" s="115"/>
      <c r="L249" s="123"/>
      <c r="M249" s="123"/>
      <c r="N249" s="123"/>
      <c r="O249" s="123"/>
      <c r="P249" s="123"/>
      <c r="Q249" s="123"/>
    </row>
    <row r="250" spans="4:17" s="114" customFormat="1">
      <c r="D250" s="115"/>
      <c r="L250" s="123"/>
      <c r="M250" s="123"/>
      <c r="N250" s="123"/>
      <c r="O250" s="123"/>
      <c r="P250" s="123"/>
      <c r="Q250" s="123"/>
    </row>
    <row r="251" spans="4:17" s="114" customFormat="1">
      <c r="D251" s="115"/>
      <c r="L251" s="123"/>
      <c r="M251" s="123"/>
      <c r="N251" s="123"/>
      <c r="O251" s="123"/>
      <c r="P251" s="123"/>
      <c r="Q251" s="123"/>
    </row>
    <row r="252" spans="4:17" s="114" customFormat="1">
      <c r="D252" s="115"/>
      <c r="L252" s="123"/>
      <c r="M252" s="123"/>
      <c r="N252" s="123"/>
      <c r="O252" s="123"/>
      <c r="P252" s="123"/>
      <c r="Q252" s="123"/>
    </row>
    <row r="253" spans="4:17" s="114" customFormat="1">
      <c r="D253" s="115"/>
      <c r="L253" s="123"/>
      <c r="M253" s="123"/>
      <c r="N253" s="123"/>
      <c r="O253" s="123"/>
      <c r="P253" s="123"/>
      <c r="Q253" s="123"/>
    </row>
    <row r="254" spans="4:17" s="114" customFormat="1">
      <c r="D254" s="115"/>
      <c r="L254" s="123"/>
      <c r="M254" s="123"/>
      <c r="N254" s="123"/>
      <c r="O254" s="123"/>
      <c r="P254" s="123"/>
      <c r="Q254" s="123"/>
    </row>
    <row r="255" spans="4:17" s="114" customFormat="1">
      <c r="D255" s="115"/>
      <c r="L255" s="123"/>
      <c r="M255" s="123"/>
      <c r="N255" s="123"/>
      <c r="O255" s="123"/>
      <c r="P255" s="123"/>
      <c r="Q255" s="123"/>
    </row>
    <row r="256" spans="4:17" s="114" customFormat="1">
      <c r="D256" s="115"/>
      <c r="L256" s="123"/>
      <c r="M256" s="123"/>
      <c r="N256" s="123"/>
      <c r="O256" s="123"/>
      <c r="P256" s="123"/>
      <c r="Q256" s="123"/>
    </row>
    <row r="257" spans="4:17" s="114" customFormat="1">
      <c r="D257" s="115"/>
      <c r="L257" s="123"/>
      <c r="M257" s="123"/>
      <c r="N257" s="123"/>
      <c r="O257" s="123"/>
      <c r="P257" s="123"/>
      <c r="Q257" s="123"/>
    </row>
    <row r="258" spans="4:17" s="114" customFormat="1">
      <c r="D258" s="115"/>
      <c r="L258" s="123"/>
      <c r="M258" s="123"/>
      <c r="N258" s="123"/>
      <c r="O258" s="123"/>
      <c r="P258" s="123"/>
      <c r="Q258" s="123"/>
    </row>
    <row r="259" spans="4:17" s="114" customFormat="1">
      <c r="D259" s="115"/>
      <c r="L259" s="123"/>
      <c r="M259" s="123"/>
      <c r="N259" s="123"/>
      <c r="O259" s="123"/>
      <c r="P259" s="123"/>
      <c r="Q259" s="123"/>
    </row>
    <row r="260" spans="4:17" s="114" customFormat="1">
      <c r="D260" s="115"/>
      <c r="L260" s="123"/>
      <c r="M260" s="123"/>
      <c r="N260" s="123"/>
      <c r="O260" s="123"/>
      <c r="P260" s="123"/>
      <c r="Q260" s="123"/>
    </row>
    <row r="261" spans="4:17" s="114" customFormat="1">
      <c r="D261" s="115"/>
      <c r="L261" s="123"/>
      <c r="M261" s="123"/>
      <c r="N261" s="123"/>
      <c r="O261" s="123"/>
      <c r="P261" s="123"/>
      <c r="Q261" s="123"/>
    </row>
    <row r="262" spans="4:17" s="114" customFormat="1">
      <c r="D262" s="115"/>
      <c r="L262" s="123"/>
      <c r="M262" s="123"/>
      <c r="N262" s="123"/>
      <c r="O262" s="123"/>
      <c r="P262" s="123"/>
      <c r="Q262" s="123"/>
    </row>
    <row r="263" spans="4:17" s="114" customFormat="1">
      <c r="D263" s="115"/>
      <c r="L263" s="123"/>
      <c r="M263" s="123"/>
      <c r="N263" s="123"/>
      <c r="O263" s="123"/>
      <c r="P263" s="123"/>
      <c r="Q263" s="123"/>
    </row>
    <row r="264" spans="4:17" s="114" customFormat="1">
      <c r="D264" s="115"/>
      <c r="L264" s="123"/>
      <c r="M264" s="123"/>
      <c r="N264" s="123"/>
      <c r="O264" s="123"/>
      <c r="P264" s="123"/>
      <c r="Q264" s="123"/>
    </row>
    <row r="265" spans="4:17" s="114" customFormat="1">
      <c r="D265" s="115"/>
      <c r="L265" s="123"/>
      <c r="M265" s="123"/>
      <c r="N265" s="123"/>
      <c r="O265" s="123"/>
      <c r="P265" s="123"/>
      <c r="Q265" s="123"/>
    </row>
    <row r="266" spans="4:17" s="114" customFormat="1">
      <c r="D266" s="115"/>
      <c r="L266" s="123"/>
      <c r="M266" s="123"/>
      <c r="N266" s="123"/>
      <c r="O266" s="123"/>
      <c r="P266" s="123"/>
      <c r="Q266" s="123"/>
    </row>
    <row r="267" spans="4:17" s="114" customFormat="1">
      <c r="D267" s="115"/>
      <c r="L267" s="123"/>
      <c r="M267" s="123"/>
      <c r="N267" s="123"/>
      <c r="O267" s="123"/>
      <c r="P267" s="123"/>
      <c r="Q267" s="123"/>
    </row>
    <row r="268" spans="4:17" s="114" customFormat="1">
      <c r="D268" s="115"/>
      <c r="L268" s="123"/>
      <c r="M268" s="123"/>
      <c r="N268" s="123"/>
      <c r="O268" s="123"/>
      <c r="P268" s="123"/>
      <c r="Q268" s="123"/>
    </row>
    <row r="269" spans="4:17" s="114" customFormat="1">
      <c r="D269" s="115"/>
      <c r="L269" s="123"/>
      <c r="M269" s="123"/>
      <c r="N269" s="123"/>
      <c r="O269" s="123"/>
      <c r="P269" s="123"/>
      <c r="Q269" s="123"/>
    </row>
    <row r="270" spans="4:17" s="114" customFormat="1">
      <c r="D270" s="115"/>
      <c r="L270" s="123"/>
      <c r="M270" s="123"/>
      <c r="N270" s="123"/>
      <c r="O270" s="123"/>
      <c r="P270" s="123"/>
      <c r="Q270" s="123"/>
    </row>
    <row r="271" spans="4:17" s="114" customFormat="1">
      <c r="D271" s="115"/>
      <c r="L271" s="123"/>
      <c r="M271" s="123"/>
      <c r="N271" s="123"/>
      <c r="O271" s="123"/>
      <c r="P271" s="123"/>
      <c r="Q271" s="123"/>
    </row>
    <row r="272" spans="4:17" s="114" customFormat="1">
      <c r="D272" s="115"/>
      <c r="L272" s="123"/>
      <c r="M272" s="123"/>
      <c r="N272" s="123"/>
      <c r="O272" s="123"/>
      <c r="P272" s="123"/>
      <c r="Q272" s="123"/>
    </row>
    <row r="273" spans="4:17" s="114" customFormat="1">
      <c r="D273" s="115"/>
      <c r="L273" s="123"/>
      <c r="M273" s="123"/>
      <c r="N273" s="123"/>
      <c r="O273" s="123"/>
      <c r="P273" s="123"/>
      <c r="Q273" s="123"/>
    </row>
    <row r="274" spans="4:17" s="114" customFormat="1">
      <c r="D274" s="115"/>
      <c r="L274" s="123"/>
      <c r="M274" s="123"/>
      <c r="N274" s="123"/>
      <c r="O274" s="123"/>
      <c r="P274" s="123"/>
      <c r="Q274" s="123"/>
    </row>
    <row r="275" spans="4:17" s="114" customFormat="1">
      <c r="D275" s="115"/>
      <c r="L275" s="123"/>
      <c r="M275" s="123"/>
      <c r="N275" s="123"/>
      <c r="O275" s="123"/>
      <c r="P275" s="123"/>
      <c r="Q275" s="123"/>
    </row>
    <row r="276" spans="4:17" s="114" customFormat="1">
      <c r="D276" s="115"/>
      <c r="L276" s="123"/>
      <c r="M276" s="123"/>
      <c r="N276" s="123"/>
      <c r="O276" s="123"/>
      <c r="P276" s="123"/>
      <c r="Q276" s="123"/>
    </row>
    <row r="277" spans="4:17" s="114" customFormat="1">
      <c r="D277" s="115"/>
      <c r="L277" s="123"/>
      <c r="M277" s="123"/>
      <c r="N277" s="123"/>
      <c r="O277" s="123"/>
      <c r="P277" s="123"/>
      <c r="Q277" s="123"/>
    </row>
    <row r="278" spans="4:17" s="114" customFormat="1">
      <c r="D278" s="115"/>
      <c r="L278" s="123"/>
      <c r="M278" s="123"/>
      <c r="N278" s="123"/>
      <c r="O278" s="123"/>
      <c r="P278" s="123"/>
      <c r="Q278" s="123"/>
    </row>
    <row r="279" spans="4:17" s="114" customFormat="1">
      <c r="D279" s="115"/>
      <c r="L279" s="123"/>
      <c r="M279" s="123"/>
      <c r="N279" s="123"/>
      <c r="O279" s="123"/>
      <c r="P279" s="123"/>
      <c r="Q279" s="123"/>
    </row>
    <row r="280" spans="4:17" s="114" customFormat="1">
      <c r="D280" s="115"/>
      <c r="L280" s="123"/>
      <c r="M280" s="123"/>
      <c r="N280" s="123"/>
      <c r="O280" s="123"/>
      <c r="P280" s="123"/>
      <c r="Q280" s="123"/>
    </row>
    <row r="281" spans="4:17" s="114" customFormat="1">
      <c r="D281" s="115"/>
      <c r="L281" s="123"/>
      <c r="M281" s="123"/>
      <c r="N281" s="123"/>
      <c r="O281" s="123"/>
      <c r="P281" s="123"/>
      <c r="Q281" s="123"/>
    </row>
    <row r="282" spans="4:17" s="114" customFormat="1">
      <c r="D282" s="115"/>
      <c r="L282" s="123"/>
      <c r="M282" s="123"/>
      <c r="N282" s="123"/>
      <c r="O282" s="123"/>
      <c r="P282" s="123"/>
      <c r="Q282" s="123"/>
    </row>
    <row r="283" spans="4:17" s="114" customFormat="1">
      <c r="D283" s="115"/>
      <c r="L283" s="123"/>
      <c r="M283" s="123"/>
      <c r="N283" s="123"/>
      <c r="O283" s="123"/>
      <c r="P283" s="123"/>
      <c r="Q283" s="123"/>
    </row>
    <row r="284" spans="4:17" s="114" customFormat="1">
      <c r="D284" s="115"/>
      <c r="L284" s="123"/>
      <c r="M284" s="123"/>
      <c r="N284" s="123"/>
      <c r="O284" s="123"/>
      <c r="P284" s="123"/>
      <c r="Q284" s="123"/>
    </row>
    <row r="285" spans="4:17" s="114" customFormat="1">
      <c r="D285" s="115"/>
      <c r="L285" s="123"/>
      <c r="M285" s="123"/>
      <c r="N285" s="123"/>
      <c r="O285" s="123"/>
      <c r="P285" s="123"/>
      <c r="Q285" s="123"/>
    </row>
    <row r="286" spans="4:17" s="114" customFormat="1">
      <c r="D286" s="115"/>
      <c r="L286" s="123"/>
      <c r="M286" s="123"/>
      <c r="N286" s="123"/>
      <c r="O286" s="123"/>
      <c r="P286" s="123"/>
      <c r="Q286" s="123"/>
    </row>
    <row r="287" spans="4:17" s="114" customFormat="1">
      <c r="D287" s="115"/>
      <c r="L287" s="123"/>
      <c r="M287" s="123"/>
      <c r="N287" s="123"/>
      <c r="O287" s="123"/>
      <c r="P287" s="123"/>
      <c r="Q287" s="123"/>
    </row>
    <row r="288" spans="4:17" s="114" customFormat="1">
      <c r="D288" s="115"/>
      <c r="L288" s="123"/>
      <c r="M288" s="123"/>
      <c r="N288" s="123"/>
      <c r="O288" s="123"/>
      <c r="P288" s="123"/>
      <c r="Q288" s="123"/>
    </row>
    <row r="289" spans="4:17" s="114" customFormat="1">
      <c r="D289" s="115"/>
      <c r="L289" s="123"/>
      <c r="M289" s="123"/>
      <c r="N289" s="123"/>
      <c r="O289" s="123"/>
      <c r="P289" s="123"/>
      <c r="Q289" s="123"/>
    </row>
    <row r="290" spans="4:17" s="114" customFormat="1">
      <c r="D290" s="115"/>
      <c r="L290" s="123"/>
      <c r="M290" s="123"/>
      <c r="N290" s="123"/>
      <c r="O290" s="123"/>
      <c r="P290" s="123"/>
      <c r="Q290" s="123"/>
    </row>
    <row r="291" spans="4:17" s="114" customFormat="1">
      <c r="D291" s="115"/>
      <c r="L291" s="123"/>
      <c r="M291" s="123"/>
      <c r="N291" s="123"/>
      <c r="O291" s="123"/>
      <c r="P291" s="123"/>
      <c r="Q291" s="123"/>
    </row>
    <row r="292" spans="4:17" s="114" customFormat="1">
      <c r="D292" s="115"/>
      <c r="L292" s="123"/>
      <c r="M292" s="123"/>
      <c r="N292" s="123"/>
      <c r="O292" s="123"/>
      <c r="P292" s="123"/>
      <c r="Q292" s="123"/>
    </row>
    <row r="293" spans="4:17" s="114" customFormat="1">
      <c r="D293" s="115"/>
      <c r="L293" s="123"/>
      <c r="M293" s="123"/>
      <c r="N293" s="123"/>
      <c r="O293" s="123"/>
      <c r="P293" s="123"/>
      <c r="Q293" s="123"/>
    </row>
    <row r="294" spans="4:17" s="114" customFormat="1">
      <c r="D294" s="115"/>
      <c r="L294" s="123"/>
      <c r="M294" s="123"/>
      <c r="N294" s="123"/>
      <c r="O294" s="123"/>
      <c r="P294" s="123"/>
      <c r="Q294" s="123"/>
    </row>
    <row r="295" spans="4:17" s="114" customFormat="1">
      <c r="D295" s="115"/>
      <c r="L295" s="123"/>
      <c r="M295" s="123"/>
      <c r="N295" s="123"/>
      <c r="O295" s="123"/>
      <c r="P295" s="123"/>
      <c r="Q295" s="123"/>
    </row>
    <row r="296" spans="4:17" s="114" customFormat="1">
      <c r="D296" s="115"/>
      <c r="L296" s="123"/>
      <c r="M296" s="123"/>
      <c r="N296" s="123"/>
      <c r="O296" s="123"/>
      <c r="P296" s="123"/>
      <c r="Q296" s="123"/>
    </row>
    <row r="297" spans="4:17" s="114" customFormat="1">
      <c r="D297" s="115"/>
      <c r="L297" s="123"/>
      <c r="M297" s="123"/>
      <c r="N297" s="123"/>
      <c r="O297" s="123"/>
      <c r="P297" s="123"/>
      <c r="Q297" s="123"/>
    </row>
    <row r="298" spans="4:17" s="114" customFormat="1">
      <c r="D298" s="115"/>
      <c r="L298" s="123"/>
      <c r="M298" s="123"/>
      <c r="N298" s="123"/>
      <c r="O298" s="123"/>
      <c r="P298" s="123"/>
      <c r="Q298" s="123"/>
    </row>
    <row r="299" spans="4:17" s="114" customFormat="1">
      <c r="D299" s="115"/>
      <c r="L299" s="123"/>
      <c r="M299" s="123"/>
      <c r="N299" s="123"/>
      <c r="O299" s="123"/>
      <c r="P299" s="123"/>
      <c r="Q299" s="123"/>
    </row>
    <row r="300" spans="4:17" s="114" customFormat="1">
      <c r="D300" s="115"/>
      <c r="L300" s="123"/>
      <c r="M300" s="123"/>
      <c r="N300" s="123"/>
      <c r="O300" s="123"/>
      <c r="P300" s="123"/>
      <c r="Q300" s="123"/>
    </row>
    <row r="301" spans="4:17" s="114" customFormat="1">
      <c r="D301" s="115"/>
      <c r="L301" s="123"/>
      <c r="M301" s="123"/>
      <c r="N301" s="123"/>
      <c r="O301" s="123"/>
      <c r="P301" s="123"/>
      <c r="Q301" s="123"/>
    </row>
    <row r="302" spans="4:17" s="114" customFormat="1">
      <c r="D302" s="115"/>
      <c r="L302" s="123"/>
      <c r="M302" s="123"/>
      <c r="N302" s="123"/>
      <c r="O302" s="123"/>
      <c r="P302" s="123"/>
      <c r="Q302" s="123"/>
    </row>
    <row r="303" spans="4:17" s="114" customFormat="1">
      <c r="D303" s="115"/>
      <c r="L303" s="123"/>
      <c r="M303" s="123"/>
      <c r="N303" s="123"/>
      <c r="O303" s="123"/>
      <c r="P303" s="123"/>
      <c r="Q303" s="123"/>
    </row>
    <row r="304" spans="4:17" s="114" customFormat="1">
      <c r="D304" s="115"/>
      <c r="L304" s="123"/>
      <c r="M304" s="123"/>
      <c r="N304" s="123"/>
      <c r="O304" s="123"/>
      <c r="P304" s="123"/>
      <c r="Q304" s="123"/>
    </row>
    <row r="305" spans="4:17" s="114" customFormat="1">
      <c r="D305" s="115"/>
      <c r="L305" s="123"/>
      <c r="M305" s="123"/>
      <c r="N305" s="123"/>
      <c r="O305" s="123"/>
      <c r="P305" s="123"/>
      <c r="Q305" s="123"/>
    </row>
    <row r="306" spans="4:17" s="114" customFormat="1">
      <c r="D306" s="115"/>
      <c r="L306" s="123"/>
      <c r="M306" s="123"/>
      <c r="N306" s="123"/>
      <c r="O306" s="123"/>
      <c r="P306" s="123"/>
      <c r="Q306" s="123"/>
    </row>
    <row r="307" spans="4:17" s="114" customFormat="1">
      <c r="D307" s="115"/>
      <c r="L307" s="123"/>
      <c r="M307" s="123"/>
      <c r="N307" s="123"/>
      <c r="O307" s="123"/>
      <c r="P307" s="123"/>
      <c r="Q307" s="123"/>
    </row>
    <row r="308" spans="4:17" s="114" customFormat="1">
      <c r="D308" s="115"/>
      <c r="L308" s="123"/>
      <c r="M308" s="123"/>
      <c r="N308" s="123"/>
      <c r="O308" s="123"/>
      <c r="P308" s="123"/>
      <c r="Q308" s="123"/>
    </row>
    <row r="309" spans="4:17" s="114" customFormat="1">
      <c r="D309" s="115"/>
      <c r="L309" s="123"/>
      <c r="M309" s="123"/>
      <c r="N309" s="123"/>
      <c r="O309" s="123"/>
      <c r="P309" s="123"/>
      <c r="Q309" s="123"/>
    </row>
    <row r="310" spans="4:17" s="114" customFormat="1">
      <c r="D310" s="115"/>
      <c r="L310" s="123"/>
      <c r="M310" s="123"/>
      <c r="N310" s="123"/>
      <c r="O310" s="123"/>
      <c r="P310" s="123"/>
      <c r="Q310" s="123"/>
    </row>
    <row r="311" spans="4:17" s="114" customFormat="1">
      <c r="D311" s="115"/>
      <c r="L311" s="123"/>
      <c r="M311" s="123"/>
      <c r="N311" s="123"/>
      <c r="O311" s="123"/>
      <c r="P311" s="123"/>
      <c r="Q311" s="123"/>
    </row>
    <row r="312" spans="4:17" s="114" customFormat="1">
      <c r="D312" s="115"/>
      <c r="L312" s="123"/>
      <c r="M312" s="123"/>
      <c r="N312" s="123"/>
      <c r="O312" s="123"/>
      <c r="P312" s="123"/>
      <c r="Q312" s="123"/>
    </row>
    <row r="313" spans="4:17" s="114" customFormat="1">
      <c r="D313" s="115"/>
      <c r="L313" s="123"/>
      <c r="M313" s="123"/>
      <c r="N313" s="123"/>
      <c r="O313" s="123"/>
      <c r="P313" s="123"/>
      <c r="Q313" s="123"/>
    </row>
    <row r="314" spans="4:17" s="114" customFormat="1">
      <c r="D314" s="115"/>
      <c r="L314" s="123"/>
      <c r="M314" s="123"/>
      <c r="N314" s="123"/>
      <c r="O314" s="123"/>
      <c r="P314" s="123"/>
      <c r="Q314" s="123"/>
    </row>
    <row r="315" spans="4:17" s="114" customFormat="1">
      <c r="D315" s="115"/>
      <c r="L315" s="123"/>
      <c r="M315" s="123"/>
      <c r="N315" s="123"/>
      <c r="O315" s="123"/>
      <c r="P315" s="123"/>
      <c r="Q315" s="123"/>
    </row>
    <row r="316" spans="4:17" s="114" customFormat="1">
      <c r="D316" s="115"/>
      <c r="L316" s="123"/>
      <c r="M316" s="123"/>
      <c r="N316" s="123"/>
      <c r="O316" s="123"/>
      <c r="P316" s="123"/>
      <c r="Q316" s="123"/>
    </row>
    <row r="317" spans="4:17" s="114" customFormat="1">
      <c r="D317" s="115"/>
      <c r="L317" s="123"/>
      <c r="M317" s="123"/>
      <c r="N317" s="123"/>
      <c r="O317" s="123"/>
      <c r="P317" s="123"/>
      <c r="Q317" s="123"/>
    </row>
    <row r="318" spans="4:17" s="114" customFormat="1">
      <c r="D318" s="115"/>
      <c r="L318" s="123"/>
      <c r="M318" s="123"/>
      <c r="N318" s="123"/>
      <c r="O318" s="123"/>
      <c r="P318" s="123"/>
      <c r="Q318" s="123"/>
    </row>
    <row r="319" spans="4:17" s="114" customFormat="1">
      <c r="D319" s="115"/>
      <c r="L319" s="123"/>
      <c r="M319" s="123"/>
      <c r="N319" s="123"/>
      <c r="O319" s="123"/>
      <c r="P319" s="123"/>
      <c r="Q319" s="123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Zakładka nr 1</vt:lpstr>
      <vt:lpstr>Zakładkanr2</vt:lpstr>
      <vt:lpstr>Zakładkanr3</vt:lpstr>
      <vt:lpstr>Zakładkanr4</vt:lpstr>
      <vt:lpstr>Zakładka nr 5</vt:lpstr>
      <vt:lpstr>'Zakładka nr 1'!Tytuły_wydruku</vt:lpstr>
      <vt:lpstr>Zakładkanr3!Tytuły_wydruku</vt:lpstr>
      <vt:lpstr>Zakładkanr4!Tytuły_wydruku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Artur Zajkowski</cp:lastModifiedBy>
  <dcterms:created xsi:type="dcterms:W3CDTF">2012-01-13T14:07:06Z</dcterms:created>
  <dcterms:modified xsi:type="dcterms:W3CDTF">2021-02-17T13:21:53Z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