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A\GZ Skarżysko\gaz #5 przetarg\"/>
    </mc:Choice>
  </mc:AlternateContent>
  <xr:revisionPtr revIDLastSave="0" documentId="13_ncr:1_{5E01B8ED-ED9E-47C8-98BB-4C0374F3B1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Arkusz1!$A$4:$AB$28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4" i="1" l="1"/>
  <c r="V23" i="1"/>
  <c r="V22" i="1"/>
  <c r="V21" i="1"/>
  <c r="T20" i="1"/>
  <c r="P13" i="1"/>
  <c r="N13" i="1"/>
  <c r="Z24" i="1"/>
  <c r="P24" i="1"/>
  <c r="N24" i="1"/>
  <c r="Z23" i="1"/>
  <c r="P23" i="1"/>
  <c r="N23" i="1"/>
  <c r="Z22" i="1"/>
  <c r="P22" i="1"/>
  <c r="N22" i="1"/>
  <c r="Z21" i="1"/>
  <c r="P21" i="1"/>
  <c r="N21" i="1"/>
  <c r="Z20" i="1"/>
  <c r="V20" i="1"/>
  <c r="P20" i="1"/>
  <c r="N20" i="1"/>
  <c r="Z19" i="1"/>
  <c r="V19" i="1"/>
  <c r="P19" i="1"/>
  <c r="N19" i="1"/>
  <c r="Z18" i="1"/>
  <c r="V18" i="1"/>
  <c r="P18" i="1"/>
  <c r="N18" i="1"/>
  <c r="N14" i="1"/>
  <c r="N12" i="1"/>
  <c r="N11" i="1"/>
  <c r="P14" i="1"/>
  <c r="P12" i="1"/>
  <c r="P11" i="1"/>
  <c r="P10" i="1"/>
  <c r="T18" i="1" l="1"/>
  <c r="T19" i="1"/>
  <c r="R21" i="1"/>
  <c r="T21" i="1"/>
  <c r="W21" i="1" s="1"/>
  <c r="X21" i="1" s="1"/>
  <c r="Y21" i="1" s="1"/>
  <c r="T22" i="1"/>
  <c r="W22" i="1" s="1"/>
  <c r="T23" i="1"/>
  <c r="W23" i="1" s="1"/>
  <c r="T24" i="1"/>
  <c r="W24" i="1" s="1"/>
  <c r="R20" i="1"/>
  <c r="R22" i="1"/>
  <c r="W20" i="1"/>
  <c r="W18" i="1"/>
  <c r="R23" i="1"/>
  <c r="R18" i="1"/>
  <c r="W19" i="1"/>
  <c r="R19" i="1"/>
  <c r="X19" i="1" s="1"/>
  <c r="Y19" i="1" s="1"/>
  <c r="R24" i="1"/>
  <c r="I28" i="1"/>
  <c r="P27" i="1"/>
  <c r="P25" i="1"/>
  <c r="P17" i="1"/>
  <c r="P16" i="1"/>
  <c r="P9" i="1"/>
  <c r="P8" i="1"/>
  <c r="P7" i="1"/>
  <c r="P6" i="1"/>
  <c r="P5" i="1"/>
  <c r="N27" i="1"/>
  <c r="N26" i="1"/>
  <c r="N17" i="1"/>
  <c r="N16" i="1"/>
  <c r="N15" i="1"/>
  <c r="N9" i="1"/>
  <c r="N8" i="1"/>
  <c r="N7" i="1"/>
  <c r="N6" i="1"/>
  <c r="N5" i="1"/>
  <c r="AB4" i="1"/>
  <c r="T5" i="1"/>
  <c r="V5" i="1"/>
  <c r="Z5" i="1"/>
  <c r="T6" i="1"/>
  <c r="V6" i="1"/>
  <c r="Z6" i="1"/>
  <c r="T7" i="1"/>
  <c r="V7" i="1"/>
  <c r="Z7" i="1"/>
  <c r="T8" i="1"/>
  <c r="V8" i="1"/>
  <c r="Z8" i="1"/>
  <c r="T9" i="1"/>
  <c r="V9" i="1"/>
  <c r="Z9" i="1"/>
  <c r="T10" i="1"/>
  <c r="V10" i="1"/>
  <c r="Z10" i="1"/>
  <c r="T11" i="1"/>
  <c r="V11" i="1"/>
  <c r="Z11" i="1"/>
  <c r="T12" i="1"/>
  <c r="V12" i="1"/>
  <c r="Z12" i="1"/>
  <c r="T13" i="1"/>
  <c r="V13" i="1"/>
  <c r="Z13" i="1"/>
  <c r="T14" i="1"/>
  <c r="V14" i="1"/>
  <c r="Z14" i="1"/>
  <c r="P15" i="1"/>
  <c r="T15" i="1"/>
  <c r="V15" i="1"/>
  <c r="Z15" i="1"/>
  <c r="T16" i="1"/>
  <c r="V16" i="1"/>
  <c r="Z16" i="1"/>
  <c r="T17" i="1"/>
  <c r="V17" i="1"/>
  <c r="Z17" i="1"/>
  <c r="N25" i="1"/>
  <c r="T25" i="1"/>
  <c r="V25" i="1"/>
  <c r="Z25" i="1"/>
  <c r="P26" i="1"/>
  <c r="T26" i="1"/>
  <c r="V26" i="1"/>
  <c r="Z26" i="1"/>
  <c r="T27" i="1"/>
  <c r="V27" i="1"/>
  <c r="Z27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X23" i="1" l="1"/>
  <c r="Y23" i="1" s="1"/>
  <c r="X24" i="1"/>
  <c r="Y24" i="1" s="1"/>
  <c r="X20" i="1"/>
  <c r="Y20" i="1" s="1"/>
  <c r="X18" i="1"/>
  <c r="Y18" i="1" s="1"/>
  <c r="X22" i="1"/>
  <c r="Y22" i="1" s="1"/>
  <c r="W6" i="1"/>
  <c r="N10" i="1"/>
  <c r="R10" i="1" s="1"/>
  <c r="R25" i="1"/>
  <c r="W8" i="1"/>
  <c r="R17" i="1"/>
  <c r="W27" i="1"/>
  <c r="W26" i="1"/>
  <c r="R15" i="1"/>
  <c r="W13" i="1"/>
  <c r="W7" i="1"/>
  <c r="R27" i="1"/>
  <c r="R13" i="1"/>
  <c r="W25" i="1"/>
  <c r="W15" i="1"/>
  <c r="R7" i="1"/>
  <c r="W12" i="1"/>
  <c r="W16" i="1"/>
  <c r="W17" i="1"/>
  <c r="W5" i="1"/>
  <c r="W11" i="1"/>
  <c r="W10" i="1"/>
  <c r="W14" i="1"/>
  <c r="R9" i="1"/>
  <c r="R6" i="1"/>
  <c r="R8" i="1"/>
  <c r="R5" i="1"/>
  <c r="R26" i="1"/>
  <c r="R16" i="1"/>
  <c r="R12" i="1"/>
  <c r="R14" i="1"/>
  <c r="R11" i="1"/>
  <c r="W9" i="1"/>
  <c r="X6" i="1" l="1"/>
  <c r="Y6" i="1" s="1"/>
  <c r="X11" i="1"/>
  <c r="Y11" i="1" s="1"/>
  <c r="X27" i="1"/>
  <c r="Y27" i="1" s="1"/>
  <c r="X5" i="1"/>
  <c r="Y5" i="1" s="1"/>
  <c r="X17" i="1"/>
  <c r="Y17" i="1" s="1"/>
  <c r="X26" i="1"/>
  <c r="Y26" i="1" s="1"/>
  <c r="X8" i="1"/>
  <c r="Y8" i="1" s="1"/>
  <c r="X16" i="1"/>
  <c r="Y16" i="1" s="1"/>
  <c r="X25" i="1"/>
  <c r="Y25" i="1" s="1"/>
  <c r="X10" i="1"/>
  <c r="Y10" i="1" s="1"/>
  <c r="X7" i="1"/>
  <c r="Y7" i="1" s="1"/>
  <c r="X9" i="1"/>
  <c r="Y9" i="1" s="1"/>
  <c r="X12" i="1"/>
  <c r="Y12" i="1" s="1"/>
  <c r="X13" i="1"/>
  <c r="Y13" i="1" s="1"/>
  <c r="X15" i="1"/>
  <c r="Y15" i="1" s="1"/>
  <c r="X14" i="1"/>
  <c r="Y14" i="1" s="1"/>
  <c r="X28" i="1" l="1"/>
  <c r="Y28" i="1"/>
</calcChain>
</file>

<file path=xl/sharedStrings.xml><?xml version="1.0" encoding="utf-8"?>
<sst xmlns="http://schemas.openxmlformats.org/spreadsheetml/2006/main" count="184" uniqueCount="64">
  <si>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</si>
  <si>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</si>
  <si>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</si>
  <si>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</si>
  <si>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</si>
  <si>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</si>
  <si>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</si>
  <si>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</si>
  <si>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</si>
  <si>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</si>
  <si>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</si>
  <si>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</si>
  <si>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</si>
  <si>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PSG Sp. z o.o. - Tarnów</t>
  </si>
  <si>
    <t>W-3.6_TA</t>
  </si>
  <si>
    <t>W-4_TA</t>
  </si>
  <si>
    <t>W-5.1_TA</t>
  </si>
  <si>
    <t>Załącznik nr 3 do SWZ - Formularz cenowy</t>
  </si>
  <si>
    <t>W-1.1_TA</t>
  </si>
  <si>
    <t>W-2.1_TA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</si>
  <si>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</si>
  <si>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</si>
  <si>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</si>
  <si>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</si>
  <si>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</si>
  <si>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</si>
  <si>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</si>
  <si>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</si>
  <si>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</si>
  <si>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</si>
  <si>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</si>
  <si>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</si>
  <si>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</si>
  <si>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</si>
  <si>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</si>
  <si>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</si>
  <si>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</si>
  <si>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nie</t>
  </si>
  <si>
    <t>tak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</si>
  <si>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</si>
  <si>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</si>
  <si>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(B)W-1.1</t>
  </si>
  <si>
    <t>(B)W-2.1</t>
  </si>
  <si>
    <t>(B)W-3.6</t>
  </si>
  <si>
    <t>(B)W-4</t>
  </si>
  <si>
    <t>(B)W-5</t>
  </si>
  <si>
    <t>(B)W-3.12T</t>
  </si>
  <si>
    <t>Czy dane punkty poboru podlegają pełnej lub częściowej ochronie taryfowej</t>
  </si>
  <si>
    <t>(B)W-1.12T</t>
  </si>
  <si>
    <t>(B)W-2.12T</t>
  </si>
  <si>
    <t>01.01.2025 – 31.12.2026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</si>
  <si>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</si>
  <si>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t>Ls-4_WR</t>
  </si>
  <si>
    <t>(B)Z-4</t>
  </si>
  <si>
    <t>PSG Sp. z o.o. - Wrocław</t>
  </si>
  <si>
    <t>W-2.1_WA</t>
  </si>
  <si>
    <t>PSG Sp. z o.o. - Warszawa</t>
  </si>
  <si>
    <t>W-5.1_WA</t>
  </si>
  <si>
    <t>W-5.1_WR</t>
  </si>
  <si>
    <t>W-6A.1_TA</t>
  </si>
  <si>
    <t>(B)W-6</t>
  </si>
  <si>
    <t>W-6A.1_WR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</si>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</sst>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6"/>
  <sheetViews>
    <sheetView tabSelected="1" zoomScale="85" zoomScaleNormal="85" workbookViewId="0">
      <selection activeCell="F8" sqref="F8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2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24" customHeight="1" x14ac:dyDescent="0.3">
      <c r="A2" s="25" t="s">
        <v>22</v>
      </c>
      <c r="B2" s="26" t="s">
        <v>23</v>
      </c>
      <c r="C2" s="25" t="s">
        <v>0</v>
      </c>
      <c r="D2" s="25" t="s">
        <v>7</v>
      </c>
      <c r="E2" s="28" t="s">
        <v>24</v>
      </c>
      <c r="F2" s="28" t="s">
        <v>25</v>
      </c>
      <c r="G2" s="28" t="s">
        <v>26</v>
      </c>
      <c r="H2" s="28" t="s">
        <v>27</v>
      </c>
      <c r="I2" s="28" t="s">
        <v>8</v>
      </c>
      <c r="J2" s="25" t="s">
        <v>1</v>
      </c>
      <c r="K2" s="25" t="s">
        <v>2</v>
      </c>
      <c r="L2" s="25" t="s">
        <v>3</v>
      </c>
      <c r="M2" s="24" t="s">
        <v>9</v>
      </c>
      <c r="N2" s="24"/>
      <c r="O2" s="24"/>
      <c r="P2" s="24"/>
      <c r="Q2" s="24"/>
      <c r="R2" s="24"/>
      <c r="S2" s="24" t="s">
        <v>10</v>
      </c>
      <c r="T2" s="24"/>
      <c r="U2" s="24"/>
      <c r="V2" s="24"/>
      <c r="W2" s="24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27"/>
      <c r="C3" s="25"/>
      <c r="D3" s="25"/>
      <c r="E3" s="28"/>
      <c r="F3" s="28"/>
      <c r="G3" s="28"/>
      <c r="H3" s="28"/>
      <c r="I3" s="28"/>
      <c r="J3" s="25"/>
      <c r="K3" s="25"/>
      <c r="L3" s="25"/>
      <c r="M3" s="17" t="s">
        <v>36</v>
      </c>
      <c r="N3" s="16" t="s">
        <v>62</v>
      </c>
      <c r="O3" s="17" t="s">
        <v>28</v>
      </c>
      <c r="P3" s="16" t="s">
        <v>63</v>
      </c>
      <c r="Q3" s="17" t="s">
        <v>40</v>
      </c>
      <c r="R3" s="17" t="s">
        <v>29</v>
      </c>
      <c r="S3" s="17" t="s">
        <v>30</v>
      </c>
      <c r="T3" s="17" t="s">
        <v>31</v>
      </c>
      <c r="U3" s="16" t="s">
        <v>6</v>
      </c>
      <c r="V3" s="17" t="s">
        <v>32</v>
      </c>
      <c r="W3" s="17" t="s">
        <v>33</v>
      </c>
      <c r="X3" s="17" t="s">
        <v>34</v>
      </c>
      <c r="Y3" s="17" t="s">
        <v>35</v>
      </c>
      <c r="Z3" s="17" t="s">
        <v>20</v>
      </c>
      <c r="AA3" s="13" t="s">
        <v>21</v>
      </c>
      <c r="AB3" s="13" t="s">
        <v>47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18</v>
      </c>
      <c r="B5" s="2" t="s">
        <v>48</v>
      </c>
      <c r="C5" s="2">
        <v>2</v>
      </c>
      <c r="D5" s="3" t="s">
        <v>4</v>
      </c>
      <c r="E5" s="4">
        <v>0</v>
      </c>
      <c r="F5" s="4">
        <v>0</v>
      </c>
      <c r="G5" s="4">
        <v>6408</v>
      </c>
      <c r="H5" s="4">
        <v>0</v>
      </c>
      <c r="I5" s="4">
        <v>6408</v>
      </c>
      <c r="J5" s="4">
        <v>24</v>
      </c>
      <c r="K5" s="4" t="s">
        <v>4</v>
      </c>
      <c r="L5" s="5" t="s">
        <v>13</v>
      </c>
      <c r="M5" s="18"/>
      <c r="N5" s="6" t="str">
        <f t="shared" ref="N5:N6" si="0">IF(ROUND(M5,3)=0,"",ROUND(M5,3)+0.39)</f>
        <v/>
      </c>
      <c r="O5" s="18"/>
      <c r="P5" s="6" t="str">
        <f t="shared" ref="P5:P6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4.5999999999999996</v>
      </c>
      <c r="T5" s="7">
        <f t="shared" ref="T5:T7" si="2">ROUND(IF(D5="nd.",C5*S5*J5,(K5*24*D5*S5)/100),2)</f>
        <v>220.8</v>
      </c>
      <c r="U5" s="8">
        <v>6.7640000000000002</v>
      </c>
      <c r="V5" s="7">
        <f t="shared" ref="V5:V7" si="3">ROUND(U5*I5/100,2)</f>
        <v>433.44</v>
      </c>
      <c r="W5" s="7">
        <f t="shared" ref="W5:W7" si="4">T5+V5</f>
        <v>654.24</v>
      </c>
      <c r="X5" s="7" t="str">
        <f t="shared" ref="X5:X7" si="5">IF(M5&gt;0,R5+W5,"")</f>
        <v/>
      </c>
      <c r="Y5" s="7" t="str">
        <f t="shared" ref="Y5:Y7" si="6">IF(M5&gt;0,ROUND(X5*(1+Z5),2),"")</f>
        <v/>
      </c>
      <c r="Z5" s="15">
        <f>23%</f>
        <v>0.23</v>
      </c>
      <c r="AA5" s="14" t="s">
        <v>50</v>
      </c>
      <c r="AB5" s="14" t="s">
        <v>37</v>
      </c>
    </row>
    <row r="6" spans="1:28" ht="22.2" customHeight="1" x14ac:dyDescent="0.3">
      <c r="A6" s="2" t="s">
        <v>18</v>
      </c>
      <c r="B6" s="2" t="s">
        <v>41</v>
      </c>
      <c r="C6" s="2">
        <v>1</v>
      </c>
      <c r="D6" s="3" t="s">
        <v>4</v>
      </c>
      <c r="E6" s="4">
        <v>0</v>
      </c>
      <c r="F6" s="4">
        <v>0</v>
      </c>
      <c r="G6" s="4">
        <v>3936</v>
      </c>
      <c r="H6" s="4">
        <v>0</v>
      </c>
      <c r="I6" s="4">
        <v>3936</v>
      </c>
      <c r="J6" s="4">
        <v>24</v>
      </c>
      <c r="K6" s="4" t="s">
        <v>4</v>
      </c>
      <c r="L6" s="5" t="s">
        <v>13</v>
      </c>
      <c r="M6" s="18"/>
      <c r="N6" s="6" t="str">
        <f t="shared" si="0"/>
        <v/>
      </c>
      <c r="O6" s="18"/>
      <c r="P6" s="6" t="str">
        <f t="shared" si="1"/>
        <v/>
      </c>
      <c r="Q6" s="19"/>
      <c r="R6" s="7" t="str">
        <f t="shared" ref="R6:R7" si="7">IFERROR(IF(ROUND(M6,3)&gt;0,ROUND(E6*ROUND(M6,3)/100+F6*N6/100
+G6*ROUND(O6,3)/100+H6*P6/100
+ROUND(Q6,2)*J6*C6,2),""),"")</f>
        <v/>
      </c>
      <c r="S6" s="8">
        <v>4.5999999999999996</v>
      </c>
      <c r="T6" s="7">
        <f t="shared" si="2"/>
        <v>110.4</v>
      </c>
      <c r="U6" s="8">
        <v>6.7640000000000002</v>
      </c>
      <c r="V6" s="7">
        <f t="shared" si="3"/>
        <v>266.23</v>
      </c>
      <c r="W6" s="7">
        <f t="shared" si="4"/>
        <v>376.63</v>
      </c>
      <c r="X6" s="7" t="str">
        <f t="shared" si="5"/>
        <v/>
      </c>
      <c r="Y6" s="7" t="str">
        <f t="shared" si="6"/>
        <v/>
      </c>
      <c r="Z6" s="15">
        <f>23%</f>
        <v>0.23</v>
      </c>
      <c r="AA6" s="14" t="s">
        <v>50</v>
      </c>
      <c r="AB6" s="14" t="s">
        <v>37</v>
      </c>
    </row>
    <row r="7" spans="1:28" ht="22.2" customHeight="1" x14ac:dyDescent="0.3">
      <c r="A7" s="2" t="s">
        <v>19</v>
      </c>
      <c r="B7" s="2" t="s">
        <v>49</v>
      </c>
      <c r="C7" s="2">
        <v>2</v>
      </c>
      <c r="D7" s="3" t="s">
        <v>4</v>
      </c>
      <c r="E7" s="4">
        <v>0</v>
      </c>
      <c r="F7" s="4">
        <v>0</v>
      </c>
      <c r="G7" s="4">
        <v>19010</v>
      </c>
      <c r="H7" s="4">
        <v>0</v>
      </c>
      <c r="I7" s="4">
        <v>19010</v>
      </c>
      <c r="J7" s="4">
        <v>24</v>
      </c>
      <c r="K7" s="4" t="s">
        <v>4</v>
      </c>
      <c r="L7" s="5" t="s">
        <v>13</v>
      </c>
      <c r="M7" s="18"/>
      <c r="N7" s="6" t="str">
        <f t="shared" ref="N7:P7" si="8">IF(ROUND(M7,3)=0,"",ROUND(M7,3)+0.39)</f>
        <v/>
      </c>
      <c r="O7" s="18"/>
      <c r="P7" s="6" t="str">
        <f t="shared" si="8"/>
        <v/>
      </c>
      <c r="Q7" s="19"/>
      <c r="R7" s="7" t="str">
        <f t="shared" si="7"/>
        <v/>
      </c>
      <c r="S7" s="8">
        <v>11.7</v>
      </c>
      <c r="T7" s="7">
        <f t="shared" si="2"/>
        <v>561.6</v>
      </c>
      <c r="U7" s="8">
        <v>4.92</v>
      </c>
      <c r="V7" s="7">
        <f t="shared" si="3"/>
        <v>935.29</v>
      </c>
      <c r="W7" s="7">
        <f t="shared" si="4"/>
        <v>1496.8899999999999</v>
      </c>
      <c r="X7" s="7" t="str">
        <f t="shared" si="5"/>
        <v/>
      </c>
      <c r="Y7" s="7" t="str">
        <f t="shared" si="6"/>
        <v/>
      </c>
      <c r="Z7" s="15">
        <f>23%</f>
        <v>0.23</v>
      </c>
      <c r="AA7" s="14" t="s">
        <v>50</v>
      </c>
      <c r="AB7" s="14" t="s">
        <v>37</v>
      </c>
    </row>
    <row r="8" spans="1:28" ht="22.2" customHeight="1" x14ac:dyDescent="0.3">
      <c r="A8" s="2" t="s">
        <v>19</v>
      </c>
      <c r="B8" s="2" t="s">
        <v>42</v>
      </c>
      <c r="C8" s="2">
        <v>1</v>
      </c>
      <c r="D8" s="3" t="s">
        <v>4</v>
      </c>
      <c r="E8" s="4">
        <v>0</v>
      </c>
      <c r="F8" s="4">
        <v>0</v>
      </c>
      <c r="G8" s="4">
        <v>6720</v>
      </c>
      <c r="H8" s="4">
        <v>0</v>
      </c>
      <c r="I8" s="4">
        <v>6720</v>
      </c>
      <c r="J8" s="4">
        <v>24</v>
      </c>
      <c r="K8" s="4" t="s">
        <v>4</v>
      </c>
      <c r="L8" s="5" t="s">
        <v>13</v>
      </c>
      <c r="M8" s="18"/>
      <c r="N8" s="6" t="str">
        <f t="shared" ref="N8:N14" si="9">IF(ROUND(M8,3)=0,"",ROUND(M8,3)+0.39)</f>
        <v/>
      </c>
      <c r="O8" s="18"/>
      <c r="P8" s="6" t="str">
        <f t="shared" ref="P8:P14" si="10">IF(ROUND(O8,3)=0,"",ROUND(O8,3)+0.39)</f>
        <v/>
      </c>
      <c r="Q8" s="19"/>
      <c r="R8" s="7" t="str">
        <f t="shared" ref="R8:R14" si="11">IFERROR(IF(ROUND(M8,3)&gt;0,ROUND(E8*ROUND(M8,3)/100+F8*N8/100
+G8*ROUND(O8,3)/100+H8*P8/100
+ROUND(Q8,2)*J8*C8,2),""),"")</f>
        <v/>
      </c>
      <c r="S8" s="8">
        <v>11.7</v>
      </c>
      <c r="T8" s="7">
        <f t="shared" ref="T8:T14" si="12">ROUND(IF(D8="nd.",C8*S8*J8,(K8*24*D8*S8)/100),2)</f>
        <v>280.8</v>
      </c>
      <c r="U8" s="8">
        <v>4.92</v>
      </c>
      <c r="V8" s="7">
        <f t="shared" ref="V8:V14" si="13">ROUND(U8*I8/100,2)</f>
        <v>330.62</v>
      </c>
      <c r="W8" s="7">
        <f t="shared" ref="W8:W14" si="14">T8+V8</f>
        <v>611.42000000000007</v>
      </c>
      <c r="X8" s="7" t="str">
        <f t="shared" ref="X8:X14" si="15">IF(M8&gt;0,R8+W8,"")</f>
        <v/>
      </c>
      <c r="Y8" s="7" t="str">
        <f t="shared" ref="Y8:Y14" si="16">IF(M8&gt;0,ROUND(X8*(1+Z8),2),"")</f>
        <v/>
      </c>
      <c r="Z8" s="15">
        <f>23%</f>
        <v>0.23</v>
      </c>
      <c r="AA8" s="14" t="s">
        <v>50</v>
      </c>
      <c r="AB8" s="14" t="s">
        <v>37</v>
      </c>
    </row>
    <row r="9" spans="1:28" ht="22.2" customHeight="1" x14ac:dyDescent="0.3">
      <c r="A9" s="2" t="s">
        <v>14</v>
      </c>
      <c r="B9" s="2" t="s">
        <v>46</v>
      </c>
      <c r="C9" s="2">
        <v>8</v>
      </c>
      <c r="D9" s="3" t="s">
        <v>4</v>
      </c>
      <c r="E9" s="4">
        <v>0</v>
      </c>
      <c r="F9" s="4">
        <v>0</v>
      </c>
      <c r="G9" s="4">
        <v>496202</v>
      </c>
      <c r="H9" s="4">
        <v>94208</v>
      </c>
      <c r="I9" s="4">
        <v>590410</v>
      </c>
      <c r="J9" s="4">
        <v>24</v>
      </c>
      <c r="K9" s="4" t="s">
        <v>4</v>
      </c>
      <c r="L9" s="5" t="s">
        <v>13</v>
      </c>
      <c r="M9" s="18"/>
      <c r="N9" s="6" t="str">
        <f t="shared" si="9"/>
        <v/>
      </c>
      <c r="O9" s="18"/>
      <c r="P9" s="6" t="str">
        <f t="shared" si="10"/>
        <v/>
      </c>
      <c r="Q9" s="19"/>
      <c r="R9" s="7" t="str">
        <f t="shared" si="11"/>
        <v/>
      </c>
      <c r="S9" s="8">
        <v>45.19</v>
      </c>
      <c r="T9" s="7">
        <f t="shared" si="12"/>
        <v>8676.48</v>
      </c>
      <c r="U9" s="8">
        <v>3.6890000000000001</v>
      </c>
      <c r="V9" s="7">
        <f t="shared" si="13"/>
        <v>21780.22</v>
      </c>
      <c r="W9" s="7">
        <f t="shared" si="14"/>
        <v>30456.7</v>
      </c>
      <c r="X9" s="7" t="str">
        <f t="shared" si="15"/>
        <v/>
      </c>
      <c r="Y9" s="7" t="str">
        <f t="shared" si="16"/>
        <v/>
      </c>
      <c r="Z9" s="15">
        <f>23%</f>
        <v>0.23</v>
      </c>
      <c r="AA9" s="14" t="s">
        <v>50</v>
      </c>
      <c r="AB9" s="14" t="s">
        <v>37</v>
      </c>
    </row>
    <row r="10" spans="1:28" ht="22.2" customHeight="1" x14ac:dyDescent="0.3">
      <c r="A10" s="2" t="s">
        <v>14</v>
      </c>
      <c r="B10" s="2" t="s">
        <v>43</v>
      </c>
      <c r="C10" s="2">
        <v>5</v>
      </c>
      <c r="D10" s="3" t="s">
        <v>4</v>
      </c>
      <c r="E10" s="4">
        <v>0</v>
      </c>
      <c r="F10" s="4">
        <v>0</v>
      </c>
      <c r="G10" s="4">
        <v>353034</v>
      </c>
      <c r="H10" s="4">
        <v>0</v>
      </c>
      <c r="I10" s="4">
        <v>353034</v>
      </c>
      <c r="J10" s="4">
        <v>24</v>
      </c>
      <c r="K10" s="4" t="s">
        <v>4</v>
      </c>
      <c r="L10" s="5" t="s">
        <v>13</v>
      </c>
      <c r="M10" s="18"/>
      <c r="N10" s="6" t="str">
        <f t="shared" si="9"/>
        <v/>
      </c>
      <c r="O10" s="18"/>
      <c r="P10" s="6" t="str">
        <f t="shared" si="10"/>
        <v/>
      </c>
      <c r="Q10" s="19"/>
      <c r="R10" s="7" t="str">
        <f t="shared" si="11"/>
        <v/>
      </c>
      <c r="S10" s="8">
        <v>45.19</v>
      </c>
      <c r="T10" s="7">
        <f t="shared" si="12"/>
        <v>5422.8</v>
      </c>
      <c r="U10" s="8">
        <v>3.6890000000000001</v>
      </c>
      <c r="V10" s="7">
        <f t="shared" si="13"/>
        <v>13023.42</v>
      </c>
      <c r="W10" s="7">
        <f t="shared" si="14"/>
        <v>18446.22</v>
      </c>
      <c r="X10" s="7" t="str">
        <f t="shared" si="15"/>
        <v/>
      </c>
      <c r="Y10" s="7" t="str">
        <f t="shared" si="16"/>
        <v/>
      </c>
      <c r="Z10" s="15">
        <f>23%</f>
        <v>0.23</v>
      </c>
      <c r="AA10" s="14" t="s">
        <v>50</v>
      </c>
      <c r="AB10" s="14" t="s">
        <v>37</v>
      </c>
    </row>
    <row r="11" spans="1:28" ht="22.2" customHeight="1" x14ac:dyDescent="0.3">
      <c r="A11" s="2" t="s">
        <v>15</v>
      </c>
      <c r="B11" s="2" t="s">
        <v>44</v>
      </c>
      <c r="C11" s="2">
        <v>2</v>
      </c>
      <c r="D11" s="3" t="s">
        <v>4</v>
      </c>
      <c r="E11" s="4">
        <v>0</v>
      </c>
      <c r="F11" s="4">
        <v>0</v>
      </c>
      <c r="G11" s="4">
        <v>473484</v>
      </c>
      <c r="H11" s="4">
        <v>0</v>
      </c>
      <c r="I11" s="4">
        <v>473484</v>
      </c>
      <c r="J11" s="4">
        <v>24</v>
      </c>
      <c r="K11" s="4" t="s">
        <v>4</v>
      </c>
      <c r="L11" s="5" t="s">
        <v>13</v>
      </c>
      <c r="M11" s="18"/>
      <c r="N11" s="6" t="str">
        <f t="shared" si="9"/>
        <v/>
      </c>
      <c r="O11" s="18"/>
      <c r="P11" s="6" t="str">
        <f t="shared" si="10"/>
        <v/>
      </c>
      <c r="Q11" s="19"/>
      <c r="R11" s="7" t="str">
        <f t="shared" si="11"/>
        <v/>
      </c>
      <c r="S11" s="8">
        <v>252.42</v>
      </c>
      <c r="T11" s="7">
        <f t="shared" si="12"/>
        <v>12116.16</v>
      </c>
      <c r="U11" s="8">
        <v>3.6150000000000002</v>
      </c>
      <c r="V11" s="7">
        <f t="shared" si="13"/>
        <v>17116.45</v>
      </c>
      <c r="W11" s="7">
        <f t="shared" si="14"/>
        <v>29232.61</v>
      </c>
      <c r="X11" s="7" t="str">
        <f t="shared" si="15"/>
        <v/>
      </c>
      <c r="Y11" s="7" t="str">
        <f t="shared" si="16"/>
        <v/>
      </c>
      <c r="Z11" s="15">
        <f>23%</f>
        <v>0.23</v>
      </c>
      <c r="AA11" s="14" t="s">
        <v>50</v>
      </c>
      <c r="AB11" s="14" t="s">
        <v>37</v>
      </c>
    </row>
    <row r="12" spans="1:28" ht="22.2" customHeight="1" x14ac:dyDescent="0.3">
      <c r="A12" s="2" t="s">
        <v>16</v>
      </c>
      <c r="B12" s="2" t="s">
        <v>45</v>
      </c>
      <c r="C12" s="2">
        <v>1</v>
      </c>
      <c r="D12" s="3">
        <v>165</v>
      </c>
      <c r="E12" s="4">
        <v>0</v>
      </c>
      <c r="F12" s="4">
        <v>0</v>
      </c>
      <c r="G12" s="4">
        <v>281496</v>
      </c>
      <c r="H12" s="4">
        <v>0</v>
      </c>
      <c r="I12" s="4">
        <v>281496</v>
      </c>
      <c r="J12" s="4">
        <v>24</v>
      </c>
      <c r="K12" s="4">
        <v>730</v>
      </c>
      <c r="L12" s="5" t="s">
        <v>13</v>
      </c>
      <c r="M12" s="18"/>
      <c r="N12" s="6" t="str">
        <f t="shared" si="9"/>
        <v/>
      </c>
      <c r="O12" s="18"/>
      <c r="P12" s="6" t="str">
        <f t="shared" si="10"/>
        <v/>
      </c>
      <c r="Q12" s="19"/>
      <c r="R12" s="7" t="str">
        <f t="shared" si="11"/>
        <v/>
      </c>
      <c r="S12" s="8">
        <v>0.65400000000000003</v>
      </c>
      <c r="T12" s="7">
        <f t="shared" si="12"/>
        <v>18905.830000000002</v>
      </c>
      <c r="U12" s="8">
        <v>3.278</v>
      </c>
      <c r="V12" s="7">
        <f t="shared" si="13"/>
        <v>9227.44</v>
      </c>
      <c r="W12" s="7">
        <f t="shared" si="14"/>
        <v>28133.270000000004</v>
      </c>
      <c r="X12" s="7" t="str">
        <f t="shared" si="15"/>
        <v/>
      </c>
      <c r="Y12" s="7" t="str">
        <f t="shared" si="16"/>
        <v/>
      </c>
      <c r="Z12" s="15">
        <f>23%</f>
        <v>0.23</v>
      </c>
      <c r="AA12" s="14" t="s">
        <v>50</v>
      </c>
      <c r="AB12" s="14" t="s">
        <v>37</v>
      </c>
    </row>
    <row r="13" spans="1:28" ht="22.2" customHeight="1" x14ac:dyDescent="0.3">
      <c r="A13" s="2" t="s">
        <v>52</v>
      </c>
      <c r="B13" s="2" t="s">
        <v>53</v>
      </c>
      <c r="C13" s="2">
        <v>1</v>
      </c>
      <c r="D13" s="3" t="s">
        <v>4</v>
      </c>
      <c r="E13" s="4">
        <v>622200</v>
      </c>
      <c r="F13" s="4">
        <v>0</v>
      </c>
      <c r="G13" s="4">
        <v>0</v>
      </c>
      <c r="H13" s="4">
        <v>0</v>
      </c>
      <c r="I13" s="4">
        <v>622200</v>
      </c>
      <c r="J13" s="4">
        <v>24</v>
      </c>
      <c r="K13" s="4" t="s">
        <v>4</v>
      </c>
      <c r="L13" s="5" t="s">
        <v>54</v>
      </c>
      <c r="M13" s="18"/>
      <c r="N13" s="6" t="str">
        <f>IF(ROUND(M13,3)=0,"",ROUND(M13,3)+0.414)</f>
        <v/>
      </c>
      <c r="O13" s="18"/>
      <c r="P13" s="6" t="str">
        <f>IF(ROUND(O13,3)=0,"",ROUND(O13,3)+0.414)</f>
        <v/>
      </c>
      <c r="Q13" s="19"/>
      <c r="R13" s="7" t="str">
        <f t="shared" si="11"/>
        <v/>
      </c>
      <c r="S13" s="8">
        <v>170.16</v>
      </c>
      <c r="T13" s="7">
        <f t="shared" si="12"/>
        <v>4083.84</v>
      </c>
      <c r="U13" s="8">
        <v>3.4430000000000001</v>
      </c>
      <c r="V13" s="7">
        <f t="shared" si="13"/>
        <v>21422.35</v>
      </c>
      <c r="W13" s="7">
        <f t="shared" si="14"/>
        <v>25506.19</v>
      </c>
      <c r="X13" s="7" t="str">
        <f t="shared" si="15"/>
        <v/>
      </c>
      <c r="Y13" s="7" t="str">
        <f t="shared" si="16"/>
        <v/>
      </c>
      <c r="Z13" s="15">
        <f>23%</f>
        <v>0.23</v>
      </c>
      <c r="AA13" s="14" t="s">
        <v>50</v>
      </c>
      <c r="AB13" s="14" t="s">
        <v>38</v>
      </c>
    </row>
    <row r="14" spans="1:28" ht="22.2" customHeight="1" x14ac:dyDescent="0.3">
      <c r="A14" s="2" t="s">
        <v>18</v>
      </c>
      <c r="B14" s="2" t="s">
        <v>48</v>
      </c>
      <c r="C14" s="2">
        <v>2</v>
      </c>
      <c r="D14" s="3" t="s">
        <v>4</v>
      </c>
      <c r="E14" s="4">
        <v>11394</v>
      </c>
      <c r="F14" s="4">
        <v>0</v>
      </c>
      <c r="G14" s="4">
        <v>0</v>
      </c>
      <c r="H14" s="4">
        <v>0</v>
      </c>
      <c r="I14" s="4">
        <v>11394</v>
      </c>
      <c r="J14" s="4">
        <v>24</v>
      </c>
      <c r="K14" s="4" t="s">
        <v>4</v>
      </c>
      <c r="L14" s="5" t="s">
        <v>13</v>
      </c>
      <c r="M14" s="18"/>
      <c r="N14" s="6" t="str">
        <f t="shared" si="9"/>
        <v/>
      </c>
      <c r="O14" s="18"/>
      <c r="P14" s="6" t="str">
        <f t="shared" si="10"/>
        <v/>
      </c>
      <c r="Q14" s="19"/>
      <c r="R14" s="7" t="str">
        <f t="shared" si="11"/>
        <v/>
      </c>
      <c r="S14" s="8">
        <v>4.5999999999999996</v>
      </c>
      <c r="T14" s="7">
        <f t="shared" si="12"/>
        <v>220.8</v>
      </c>
      <c r="U14" s="8">
        <v>6.7640000000000002</v>
      </c>
      <c r="V14" s="7">
        <f t="shared" si="13"/>
        <v>770.69</v>
      </c>
      <c r="W14" s="7">
        <f t="shared" si="14"/>
        <v>991.49</v>
      </c>
      <c r="X14" s="7" t="str">
        <f t="shared" si="15"/>
        <v/>
      </c>
      <c r="Y14" s="7" t="str">
        <f t="shared" si="16"/>
        <v/>
      </c>
      <c r="Z14" s="15">
        <f>23%</f>
        <v>0.23</v>
      </c>
      <c r="AA14" s="14" t="s">
        <v>50</v>
      </c>
      <c r="AB14" s="14" t="s">
        <v>38</v>
      </c>
    </row>
    <row r="15" spans="1:28" ht="22.2" customHeight="1" x14ac:dyDescent="0.3">
      <c r="A15" s="2" t="s">
        <v>18</v>
      </c>
      <c r="B15" s="2" t="s">
        <v>41</v>
      </c>
      <c r="C15" s="2">
        <v>4</v>
      </c>
      <c r="D15" s="3" t="s">
        <v>4</v>
      </c>
      <c r="E15" s="4">
        <v>12984</v>
      </c>
      <c r="F15" s="4">
        <v>0</v>
      </c>
      <c r="G15" s="4">
        <v>0</v>
      </c>
      <c r="H15" s="4">
        <v>0</v>
      </c>
      <c r="I15" s="4">
        <v>12984</v>
      </c>
      <c r="J15" s="4">
        <v>24</v>
      </c>
      <c r="K15" s="4" t="s">
        <v>4</v>
      </c>
      <c r="L15" s="5" t="s">
        <v>13</v>
      </c>
      <c r="M15" s="18"/>
      <c r="N15" s="6" t="str">
        <f t="shared" ref="N15:N27" si="17">IF(ROUND(M15,3)=0,"",ROUND(M15,3)+0.39)</f>
        <v/>
      </c>
      <c r="O15" s="18"/>
      <c r="P15" s="6" t="str">
        <f t="shared" ref="P15:P27" si="18">IF(ROUND(O15,3)=0,"",ROUND(O15,3)+0.39)</f>
        <v/>
      </c>
      <c r="Q15" s="19"/>
      <c r="R15" s="7" t="str">
        <f t="shared" ref="R15:R27" si="19">IFERROR(IF(ROUND(M15,3)&gt;0,ROUND(E15*ROUND(M15,3)/100+F15*N15/100
+G15*ROUND(O15,3)/100+H15*P15/100
+ROUND(Q15,2)*J15*C15,2),""),"")</f>
        <v/>
      </c>
      <c r="S15" s="8">
        <v>4.5999999999999996</v>
      </c>
      <c r="T15" s="7">
        <f t="shared" ref="T15:T27" si="20">ROUND(IF(D15="nd.",C15*S15*J15,(K15*24*D15*S15)/100),2)</f>
        <v>441.6</v>
      </c>
      <c r="U15" s="8">
        <v>6.7640000000000002</v>
      </c>
      <c r="V15" s="7">
        <f t="shared" ref="V15:V27" si="21">ROUND(U15*I15/100,2)</f>
        <v>878.24</v>
      </c>
      <c r="W15" s="7">
        <f t="shared" ref="W15:W27" si="22">T15+V15</f>
        <v>1319.8400000000001</v>
      </c>
      <c r="X15" s="7" t="str">
        <f t="shared" ref="X15:X27" si="23">IF(M15&gt;0,R15+W15,"")</f>
        <v/>
      </c>
      <c r="Y15" s="7" t="str">
        <f t="shared" ref="Y15:Y27" si="24">IF(M15&gt;0,ROUND(X15*(1+Z15),2),"")</f>
        <v/>
      </c>
      <c r="Z15" s="15">
        <f>23%</f>
        <v>0.23</v>
      </c>
      <c r="AA15" s="14" t="s">
        <v>50</v>
      </c>
      <c r="AB15" s="14" t="s">
        <v>38</v>
      </c>
    </row>
    <row r="16" spans="1:28" ht="22.2" customHeight="1" x14ac:dyDescent="0.3">
      <c r="A16" s="2" t="s">
        <v>19</v>
      </c>
      <c r="B16" s="2" t="s">
        <v>49</v>
      </c>
      <c r="C16" s="2">
        <v>3</v>
      </c>
      <c r="D16" s="3" t="s">
        <v>4</v>
      </c>
      <c r="E16" s="4">
        <v>66956</v>
      </c>
      <c r="F16" s="4">
        <v>0</v>
      </c>
      <c r="G16" s="4">
        <v>0</v>
      </c>
      <c r="H16" s="4">
        <v>0</v>
      </c>
      <c r="I16" s="4">
        <v>66956</v>
      </c>
      <c r="J16" s="4">
        <v>24</v>
      </c>
      <c r="K16" s="4" t="s">
        <v>4</v>
      </c>
      <c r="L16" s="5" t="s">
        <v>13</v>
      </c>
      <c r="M16" s="18"/>
      <c r="N16" s="6" t="str">
        <f t="shared" si="17"/>
        <v/>
      </c>
      <c r="O16" s="18"/>
      <c r="P16" s="6" t="str">
        <f t="shared" si="18"/>
        <v/>
      </c>
      <c r="Q16" s="19"/>
      <c r="R16" s="7" t="str">
        <f t="shared" si="19"/>
        <v/>
      </c>
      <c r="S16" s="8">
        <v>11.7</v>
      </c>
      <c r="T16" s="7">
        <f t="shared" si="20"/>
        <v>842.4</v>
      </c>
      <c r="U16" s="8">
        <v>4.92</v>
      </c>
      <c r="V16" s="7">
        <f t="shared" si="21"/>
        <v>3294.24</v>
      </c>
      <c r="W16" s="7">
        <f t="shared" si="22"/>
        <v>4136.6399999999994</v>
      </c>
      <c r="X16" s="7" t="str">
        <f t="shared" si="23"/>
        <v/>
      </c>
      <c r="Y16" s="7" t="str">
        <f t="shared" si="24"/>
        <v/>
      </c>
      <c r="Z16" s="15">
        <f>23%</f>
        <v>0.23</v>
      </c>
      <c r="AA16" s="14" t="s">
        <v>50</v>
      </c>
      <c r="AB16" s="14" t="s">
        <v>38</v>
      </c>
    </row>
    <row r="17" spans="1:28" ht="22.2" customHeight="1" x14ac:dyDescent="0.3">
      <c r="A17" s="2" t="s">
        <v>19</v>
      </c>
      <c r="B17" s="2" t="s">
        <v>42</v>
      </c>
      <c r="C17" s="2">
        <v>13</v>
      </c>
      <c r="D17" s="3" t="s">
        <v>4</v>
      </c>
      <c r="E17" s="4">
        <v>245674</v>
      </c>
      <c r="F17" s="4">
        <v>0</v>
      </c>
      <c r="G17" s="4">
        <v>0</v>
      </c>
      <c r="H17" s="4">
        <v>0</v>
      </c>
      <c r="I17" s="4">
        <v>245674</v>
      </c>
      <c r="J17" s="4">
        <v>24</v>
      </c>
      <c r="K17" s="4" t="s">
        <v>4</v>
      </c>
      <c r="L17" s="5" t="s">
        <v>13</v>
      </c>
      <c r="M17" s="18"/>
      <c r="N17" s="6" t="str">
        <f t="shared" si="17"/>
        <v/>
      </c>
      <c r="O17" s="18"/>
      <c r="P17" s="6" t="str">
        <f t="shared" si="18"/>
        <v/>
      </c>
      <c r="Q17" s="19"/>
      <c r="R17" s="7" t="str">
        <f t="shared" si="19"/>
        <v/>
      </c>
      <c r="S17" s="8">
        <v>11.7</v>
      </c>
      <c r="T17" s="7">
        <f t="shared" si="20"/>
        <v>3650.4</v>
      </c>
      <c r="U17" s="8">
        <v>4.92</v>
      </c>
      <c r="V17" s="7">
        <f t="shared" si="21"/>
        <v>12087.16</v>
      </c>
      <c r="W17" s="7">
        <f t="shared" si="22"/>
        <v>15737.56</v>
      </c>
      <c r="X17" s="7" t="str">
        <f t="shared" si="23"/>
        <v/>
      </c>
      <c r="Y17" s="7" t="str">
        <f t="shared" si="24"/>
        <v/>
      </c>
      <c r="Z17" s="15">
        <f>23%</f>
        <v>0.23</v>
      </c>
      <c r="AA17" s="14" t="s">
        <v>50</v>
      </c>
      <c r="AB17" s="14" t="s">
        <v>38</v>
      </c>
    </row>
    <row r="18" spans="1:28" ht="22.2" customHeight="1" x14ac:dyDescent="0.3">
      <c r="A18" s="2" t="s">
        <v>55</v>
      </c>
      <c r="B18" s="2" t="s">
        <v>42</v>
      </c>
      <c r="C18" s="2">
        <v>1</v>
      </c>
      <c r="D18" s="3" t="s">
        <v>4</v>
      </c>
      <c r="E18" s="4">
        <v>21768</v>
      </c>
      <c r="F18" s="4">
        <v>0</v>
      </c>
      <c r="G18" s="4">
        <v>0</v>
      </c>
      <c r="H18" s="4">
        <v>0</v>
      </c>
      <c r="I18" s="4">
        <v>21768</v>
      </c>
      <c r="J18" s="4">
        <v>24</v>
      </c>
      <c r="K18" s="4" t="s">
        <v>4</v>
      </c>
      <c r="L18" s="5" t="s">
        <v>56</v>
      </c>
      <c r="M18" s="18"/>
      <c r="N18" s="6" t="str">
        <f t="shared" ref="N18:N24" si="25">IF(ROUND(M18,3)=0,"",ROUND(M18,3)+0.39)</f>
        <v/>
      </c>
      <c r="O18" s="18"/>
      <c r="P18" s="6" t="str">
        <f t="shared" ref="P18:P24" si="26">IF(ROUND(O18,3)=0,"",ROUND(O18,3)+0.39)</f>
        <v/>
      </c>
      <c r="Q18" s="19"/>
      <c r="R18" s="7" t="str">
        <f t="shared" ref="R18:R24" si="27">IFERROR(IF(ROUND(M18,3)&gt;0,ROUND(E18*ROUND(M18,3)/100+F18*N18/100
+G18*ROUND(O18,3)/100+H18*P18/100
+ROUND(Q18,2)*J18*C18,2),""),"")</f>
        <v/>
      </c>
      <c r="S18" s="8">
        <v>14.8</v>
      </c>
      <c r="T18" s="7">
        <f t="shared" ref="T18:T24" si="28">ROUND(IF(D18="nd.",C18*S18*J18,(K18*24*D18*S18)/100),2)</f>
        <v>355.2</v>
      </c>
      <c r="U18" s="8">
        <v>3.5649999999999999</v>
      </c>
      <c r="V18" s="7">
        <f t="shared" ref="V18:V24" si="29">ROUND(U18*I18/100,2)</f>
        <v>776.03</v>
      </c>
      <c r="W18" s="7">
        <f t="shared" ref="W18:W24" si="30">T18+V18</f>
        <v>1131.23</v>
      </c>
      <c r="X18" s="7" t="str">
        <f t="shared" ref="X18:X24" si="31">IF(M18&gt;0,R18+W18,"")</f>
        <v/>
      </c>
      <c r="Y18" s="7" t="str">
        <f t="shared" ref="Y18:Y24" si="32">IF(M18&gt;0,ROUND(X18*(1+Z18),2),"")</f>
        <v/>
      </c>
      <c r="Z18" s="15">
        <f>23%</f>
        <v>0.23</v>
      </c>
      <c r="AA18" s="14" t="s">
        <v>50</v>
      </c>
      <c r="AB18" s="14" t="s">
        <v>38</v>
      </c>
    </row>
    <row r="19" spans="1:28" ht="22.2" customHeight="1" x14ac:dyDescent="0.3">
      <c r="A19" s="2" t="s">
        <v>14</v>
      </c>
      <c r="B19" s="2" t="s">
        <v>46</v>
      </c>
      <c r="C19" s="2">
        <v>16</v>
      </c>
      <c r="D19" s="3" t="s">
        <v>4</v>
      </c>
      <c r="E19" s="4">
        <v>1432384</v>
      </c>
      <c r="F19" s="4">
        <v>0</v>
      </c>
      <c r="G19" s="4">
        <v>28024</v>
      </c>
      <c r="H19" s="4">
        <v>0</v>
      </c>
      <c r="I19" s="4">
        <v>1460408</v>
      </c>
      <c r="J19" s="4">
        <v>24</v>
      </c>
      <c r="K19" s="4" t="s">
        <v>4</v>
      </c>
      <c r="L19" s="5" t="s">
        <v>13</v>
      </c>
      <c r="M19" s="18"/>
      <c r="N19" s="6" t="str">
        <f t="shared" si="25"/>
        <v/>
      </c>
      <c r="O19" s="18"/>
      <c r="P19" s="6" t="str">
        <f t="shared" si="26"/>
        <v/>
      </c>
      <c r="Q19" s="19"/>
      <c r="R19" s="7" t="str">
        <f t="shared" si="27"/>
        <v/>
      </c>
      <c r="S19" s="8">
        <v>45.19</v>
      </c>
      <c r="T19" s="7">
        <f t="shared" si="28"/>
        <v>17352.96</v>
      </c>
      <c r="U19" s="8">
        <v>3.6890000000000001</v>
      </c>
      <c r="V19" s="7">
        <f t="shared" si="29"/>
        <v>53874.45</v>
      </c>
      <c r="W19" s="7">
        <f t="shared" si="30"/>
        <v>71227.41</v>
      </c>
      <c r="X19" s="7" t="str">
        <f t="shared" si="31"/>
        <v/>
      </c>
      <c r="Y19" s="7" t="str">
        <f t="shared" si="32"/>
        <v/>
      </c>
      <c r="Z19" s="15">
        <f>23%</f>
        <v>0.23</v>
      </c>
      <c r="AA19" s="14" t="s">
        <v>50</v>
      </c>
      <c r="AB19" s="14" t="s">
        <v>38</v>
      </c>
    </row>
    <row r="20" spans="1:28" ht="22.2" customHeight="1" x14ac:dyDescent="0.3">
      <c r="A20" s="2" t="s">
        <v>14</v>
      </c>
      <c r="B20" s="2" t="s">
        <v>43</v>
      </c>
      <c r="C20" s="2">
        <v>37</v>
      </c>
      <c r="D20" s="3" t="s">
        <v>4</v>
      </c>
      <c r="E20" s="4">
        <v>2630449</v>
      </c>
      <c r="F20" s="4">
        <v>0</v>
      </c>
      <c r="G20" s="4">
        <v>52971</v>
      </c>
      <c r="H20" s="4">
        <v>0</v>
      </c>
      <c r="I20" s="4">
        <v>2683420</v>
      </c>
      <c r="J20" s="4">
        <v>24</v>
      </c>
      <c r="K20" s="4" t="s">
        <v>4</v>
      </c>
      <c r="L20" s="5" t="s">
        <v>13</v>
      </c>
      <c r="M20" s="18"/>
      <c r="N20" s="6" t="str">
        <f t="shared" si="25"/>
        <v/>
      </c>
      <c r="O20" s="18"/>
      <c r="P20" s="6" t="str">
        <f t="shared" si="26"/>
        <v/>
      </c>
      <c r="Q20" s="19"/>
      <c r="R20" s="7" t="str">
        <f t="shared" si="27"/>
        <v/>
      </c>
      <c r="S20" s="8">
        <v>45.19</v>
      </c>
      <c r="T20" s="7">
        <f t="shared" si="28"/>
        <v>40128.720000000001</v>
      </c>
      <c r="U20" s="8">
        <v>3.6890000000000001</v>
      </c>
      <c r="V20" s="7">
        <f t="shared" si="29"/>
        <v>98991.360000000001</v>
      </c>
      <c r="W20" s="7">
        <f t="shared" si="30"/>
        <v>139120.08000000002</v>
      </c>
      <c r="X20" s="7" t="str">
        <f t="shared" si="31"/>
        <v/>
      </c>
      <c r="Y20" s="7" t="str">
        <f t="shared" si="32"/>
        <v/>
      </c>
      <c r="Z20" s="15">
        <f>23%</f>
        <v>0.23</v>
      </c>
      <c r="AA20" s="14" t="s">
        <v>50</v>
      </c>
      <c r="AB20" s="14" t="s">
        <v>38</v>
      </c>
    </row>
    <row r="21" spans="1:28" ht="22.2" customHeight="1" x14ac:dyDescent="0.3">
      <c r="A21" s="2" t="s">
        <v>15</v>
      </c>
      <c r="B21" s="2" t="s">
        <v>44</v>
      </c>
      <c r="C21" s="2">
        <v>12</v>
      </c>
      <c r="D21" s="3" t="s">
        <v>4</v>
      </c>
      <c r="E21" s="4">
        <v>3024150</v>
      </c>
      <c r="F21" s="4">
        <v>0</v>
      </c>
      <c r="G21" s="4">
        <v>0</v>
      </c>
      <c r="H21" s="4">
        <v>0</v>
      </c>
      <c r="I21" s="4">
        <v>3024150</v>
      </c>
      <c r="J21" s="4">
        <v>24</v>
      </c>
      <c r="K21" s="4" t="s">
        <v>4</v>
      </c>
      <c r="L21" s="5" t="s">
        <v>13</v>
      </c>
      <c r="M21" s="18"/>
      <c r="N21" s="6" t="str">
        <f t="shared" si="25"/>
        <v/>
      </c>
      <c r="O21" s="18"/>
      <c r="P21" s="6" t="str">
        <f t="shared" si="26"/>
        <v/>
      </c>
      <c r="Q21" s="19"/>
      <c r="R21" s="7" t="str">
        <f t="shared" si="27"/>
        <v/>
      </c>
      <c r="S21" s="8">
        <v>252.42</v>
      </c>
      <c r="T21" s="7">
        <f t="shared" si="28"/>
        <v>72696.960000000006</v>
      </c>
      <c r="U21" s="8">
        <v>3.6150000000000002</v>
      </c>
      <c r="V21" s="7">
        <f t="shared" si="29"/>
        <v>109323.02</v>
      </c>
      <c r="W21" s="7">
        <f t="shared" si="30"/>
        <v>182019.98</v>
      </c>
      <c r="X21" s="7" t="str">
        <f t="shared" si="31"/>
        <v/>
      </c>
      <c r="Y21" s="7" t="str">
        <f t="shared" si="32"/>
        <v/>
      </c>
      <c r="Z21" s="15">
        <f>23%</f>
        <v>0.23</v>
      </c>
      <c r="AA21" s="14" t="s">
        <v>50</v>
      </c>
      <c r="AB21" s="14" t="s">
        <v>38</v>
      </c>
    </row>
    <row r="22" spans="1:28" ht="22.2" customHeight="1" x14ac:dyDescent="0.3">
      <c r="A22" s="2" t="s">
        <v>16</v>
      </c>
      <c r="B22" s="2" t="s">
        <v>45</v>
      </c>
      <c r="C22" s="2">
        <v>36</v>
      </c>
      <c r="D22" s="3">
        <v>8044</v>
      </c>
      <c r="E22" s="4">
        <v>18162885</v>
      </c>
      <c r="F22" s="4">
        <v>0</v>
      </c>
      <c r="G22" s="4">
        <v>1240073.1272826153</v>
      </c>
      <c r="H22" s="4">
        <v>0</v>
      </c>
      <c r="I22" s="4">
        <v>19402958.127282616</v>
      </c>
      <c r="J22" s="4">
        <v>24</v>
      </c>
      <c r="K22" s="4">
        <v>730</v>
      </c>
      <c r="L22" s="5" t="s">
        <v>13</v>
      </c>
      <c r="M22" s="18"/>
      <c r="N22" s="6" t="str">
        <f t="shared" si="25"/>
        <v/>
      </c>
      <c r="O22" s="18"/>
      <c r="P22" s="6" t="str">
        <f t="shared" si="26"/>
        <v/>
      </c>
      <c r="Q22" s="19"/>
      <c r="R22" s="7" t="str">
        <f t="shared" si="27"/>
        <v/>
      </c>
      <c r="S22" s="8">
        <v>0.65400000000000003</v>
      </c>
      <c r="T22" s="7">
        <f t="shared" si="28"/>
        <v>921687.96</v>
      </c>
      <c r="U22" s="8">
        <v>3.278</v>
      </c>
      <c r="V22" s="7">
        <f t="shared" si="29"/>
        <v>636028.97</v>
      </c>
      <c r="W22" s="7">
        <f t="shared" si="30"/>
        <v>1557716.93</v>
      </c>
      <c r="X22" s="7" t="str">
        <f t="shared" si="31"/>
        <v/>
      </c>
      <c r="Y22" s="7" t="str">
        <f t="shared" si="32"/>
        <v/>
      </c>
      <c r="Z22" s="15">
        <f>23%</f>
        <v>0.23</v>
      </c>
      <c r="AA22" s="14" t="s">
        <v>50</v>
      </c>
      <c r="AB22" s="14" t="s">
        <v>38</v>
      </c>
    </row>
    <row r="23" spans="1:28" ht="22.2" customHeight="1" x14ac:dyDescent="0.3">
      <c r="A23" s="2" t="s">
        <v>57</v>
      </c>
      <c r="B23" s="2" t="s">
        <v>45</v>
      </c>
      <c r="C23" s="2">
        <v>1</v>
      </c>
      <c r="D23" s="3">
        <v>165</v>
      </c>
      <c r="E23" s="4">
        <v>429012</v>
      </c>
      <c r="F23" s="4">
        <v>0</v>
      </c>
      <c r="G23" s="4">
        <v>0</v>
      </c>
      <c r="H23" s="4">
        <v>0</v>
      </c>
      <c r="I23" s="4">
        <v>429012</v>
      </c>
      <c r="J23" s="4">
        <v>24</v>
      </c>
      <c r="K23" s="4">
        <v>730</v>
      </c>
      <c r="L23" s="5" t="s">
        <v>56</v>
      </c>
      <c r="M23" s="18"/>
      <c r="N23" s="6" t="str">
        <f t="shared" si="25"/>
        <v/>
      </c>
      <c r="O23" s="18"/>
      <c r="P23" s="6" t="str">
        <f t="shared" si="26"/>
        <v/>
      </c>
      <c r="Q23" s="19"/>
      <c r="R23" s="7" t="str">
        <f t="shared" si="27"/>
        <v/>
      </c>
      <c r="S23" s="8">
        <v>0.79500000000000004</v>
      </c>
      <c r="T23" s="7">
        <f t="shared" si="28"/>
        <v>22981.86</v>
      </c>
      <c r="U23" s="8">
        <v>2.2069999999999999</v>
      </c>
      <c r="V23" s="7">
        <f t="shared" si="29"/>
        <v>9468.2900000000009</v>
      </c>
      <c r="W23" s="7">
        <f t="shared" si="30"/>
        <v>32450.15</v>
      </c>
      <c r="X23" s="7" t="str">
        <f t="shared" si="31"/>
        <v/>
      </c>
      <c r="Y23" s="7" t="str">
        <f t="shared" si="32"/>
        <v/>
      </c>
      <c r="Z23" s="15">
        <f>23%</f>
        <v>0.23</v>
      </c>
      <c r="AA23" s="14" t="s">
        <v>50</v>
      </c>
      <c r="AB23" s="14" t="s">
        <v>38</v>
      </c>
    </row>
    <row r="24" spans="1:28" ht="22.2" customHeight="1" x14ac:dyDescent="0.3">
      <c r="A24" s="2" t="s">
        <v>58</v>
      </c>
      <c r="B24" s="2" t="s">
        <v>45</v>
      </c>
      <c r="C24" s="2">
        <v>1</v>
      </c>
      <c r="D24" s="3">
        <v>329</v>
      </c>
      <c r="E24" s="4">
        <v>1142282</v>
      </c>
      <c r="F24" s="4">
        <v>0</v>
      </c>
      <c r="G24" s="4">
        <v>0</v>
      </c>
      <c r="H24" s="4">
        <v>0</v>
      </c>
      <c r="I24" s="4">
        <v>1142282</v>
      </c>
      <c r="J24" s="4">
        <v>24</v>
      </c>
      <c r="K24" s="4">
        <v>730</v>
      </c>
      <c r="L24" s="5" t="s">
        <v>54</v>
      </c>
      <c r="M24" s="18"/>
      <c r="N24" s="6" t="str">
        <f t="shared" si="25"/>
        <v/>
      </c>
      <c r="O24" s="18"/>
      <c r="P24" s="6" t="str">
        <f t="shared" si="26"/>
        <v/>
      </c>
      <c r="Q24" s="19"/>
      <c r="R24" s="7" t="str">
        <f t="shared" si="27"/>
        <v/>
      </c>
      <c r="S24" s="8">
        <v>0.64200000000000002</v>
      </c>
      <c r="T24" s="7">
        <f t="shared" si="28"/>
        <v>37005.39</v>
      </c>
      <c r="U24" s="8">
        <v>2.306</v>
      </c>
      <c r="V24" s="7">
        <f t="shared" si="29"/>
        <v>26341.02</v>
      </c>
      <c r="W24" s="7">
        <f t="shared" si="30"/>
        <v>63346.41</v>
      </c>
      <c r="X24" s="7" t="str">
        <f t="shared" si="31"/>
        <v/>
      </c>
      <c r="Y24" s="7" t="str">
        <f t="shared" si="32"/>
        <v/>
      </c>
      <c r="Z24" s="15">
        <f>23%</f>
        <v>0.23</v>
      </c>
      <c r="AA24" s="14" t="s">
        <v>50</v>
      </c>
      <c r="AB24" s="14" t="s">
        <v>38</v>
      </c>
    </row>
    <row r="25" spans="1:28" ht="22.2" customHeight="1" x14ac:dyDescent="0.3">
      <c r="A25" s="2" t="s">
        <v>59</v>
      </c>
      <c r="B25" s="2" t="s">
        <v>45</v>
      </c>
      <c r="C25" s="2">
        <v>1</v>
      </c>
      <c r="D25" s="3">
        <v>987</v>
      </c>
      <c r="E25" s="4">
        <v>3767764</v>
      </c>
      <c r="F25" s="4">
        <v>0</v>
      </c>
      <c r="G25" s="4">
        <v>0</v>
      </c>
      <c r="H25" s="4">
        <v>0</v>
      </c>
      <c r="I25" s="4">
        <v>3767764</v>
      </c>
      <c r="J25" s="4">
        <v>24</v>
      </c>
      <c r="K25" s="4">
        <v>730</v>
      </c>
      <c r="L25" s="5" t="s">
        <v>13</v>
      </c>
      <c r="M25" s="18"/>
      <c r="N25" s="6" t="str">
        <f t="shared" si="17"/>
        <v/>
      </c>
      <c r="O25" s="18"/>
      <c r="P25" s="6" t="str">
        <f t="shared" si="18"/>
        <v/>
      </c>
      <c r="Q25" s="19"/>
      <c r="R25" s="7" t="str">
        <f t="shared" si="19"/>
        <v/>
      </c>
      <c r="S25" s="8">
        <v>0.60099999999999998</v>
      </c>
      <c r="T25" s="7">
        <f t="shared" si="20"/>
        <v>103926.36</v>
      </c>
      <c r="U25" s="8">
        <v>3.0880000000000001</v>
      </c>
      <c r="V25" s="7">
        <f t="shared" si="21"/>
        <v>116348.55</v>
      </c>
      <c r="W25" s="7">
        <f t="shared" si="22"/>
        <v>220274.91</v>
      </c>
      <c r="X25" s="7" t="str">
        <f t="shared" si="23"/>
        <v/>
      </c>
      <c r="Y25" s="7" t="str">
        <f t="shared" si="24"/>
        <v/>
      </c>
      <c r="Z25" s="15">
        <f>23%</f>
        <v>0.23</v>
      </c>
      <c r="AA25" s="14" t="s">
        <v>50</v>
      </c>
      <c r="AB25" s="14" t="s">
        <v>38</v>
      </c>
    </row>
    <row r="26" spans="1:28" ht="22.2" customHeight="1" x14ac:dyDescent="0.3">
      <c r="A26" s="2" t="s">
        <v>59</v>
      </c>
      <c r="B26" s="2" t="s">
        <v>60</v>
      </c>
      <c r="C26" s="2">
        <v>1</v>
      </c>
      <c r="D26" s="3">
        <v>713</v>
      </c>
      <c r="E26" s="4">
        <v>1973058</v>
      </c>
      <c r="F26" s="4">
        <v>0</v>
      </c>
      <c r="G26" s="4">
        <v>0</v>
      </c>
      <c r="H26" s="4">
        <v>0</v>
      </c>
      <c r="I26" s="4">
        <v>1973058</v>
      </c>
      <c r="J26" s="4">
        <v>24</v>
      </c>
      <c r="K26" s="4">
        <v>730</v>
      </c>
      <c r="L26" s="5" t="s">
        <v>13</v>
      </c>
      <c r="M26" s="18"/>
      <c r="N26" s="6" t="str">
        <f t="shared" si="17"/>
        <v/>
      </c>
      <c r="O26" s="18"/>
      <c r="P26" s="6" t="str">
        <f t="shared" si="18"/>
        <v/>
      </c>
      <c r="Q26" s="19"/>
      <c r="R26" s="7" t="str">
        <f t="shared" si="19"/>
        <v/>
      </c>
      <c r="S26" s="8">
        <v>0.60099999999999998</v>
      </c>
      <c r="T26" s="7">
        <f t="shared" si="20"/>
        <v>75075.48</v>
      </c>
      <c r="U26" s="8">
        <v>3.0880000000000001</v>
      </c>
      <c r="V26" s="7">
        <f t="shared" si="21"/>
        <v>60928.03</v>
      </c>
      <c r="W26" s="7">
        <f t="shared" si="22"/>
        <v>136003.51</v>
      </c>
      <c r="X26" s="7" t="str">
        <f t="shared" si="23"/>
        <v/>
      </c>
      <c r="Y26" s="7" t="str">
        <f t="shared" si="24"/>
        <v/>
      </c>
      <c r="Z26" s="15">
        <f>23%</f>
        <v>0.23</v>
      </c>
      <c r="AA26" s="14" t="s">
        <v>50</v>
      </c>
      <c r="AB26" s="14" t="s">
        <v>38</v>
      </c>
    </row>
    <row r="27" spans="1:28" ht="22.2" customHeight="1" x14ac:dyDescent="0.3">
      <c r="A27" s="2" t="s">
        <v>61</v>
      </c>
      <c r="B27" s="2" t="s">
        <v>60</v>
      </c>
      <c r="C27" s="2">
        <v>1</v>
      </c>
      <c r="D27" s="3">
        <v>1097</v>
      </c>
      <c r="E27" s="4">
        <v>6438238</v>
      </c>
      <c r="F27" s="4">
        <v>0</v>
      </c>
      <c r="G27" s="4">
        <v>0</v>
      </c>
      <c r="H27" s="4">
        <v>0</v>
      </c>
      <c r="I27" s="4">
        <v>6438238</v>
      </c>
      <c r="J27" s="4">
        <v>24</v>
      </c>
      <c r="K27" s="4">
        <v>730</v>
      </c>
      <c r="L27" s="5" t="s">
        <v>54</v>
      </c>
      <c r="M27" s="18"/>
      <c r="N27" s="6" t="str">
        <f t="shared" si="17"/>
        <v/>
      </c>
      <c r="O27" s="18"/>
      <c r="P27" s="6" t="str">
        <f t="shared" si="18"/>
        <v/>
      </c>
      <c r="Q27" s="19"/>
      <c r="R27" s="7" t="str">
        <f t="shared" si="19"/>
        <v/>
      </c>
      <c r="S27" s="8">
        <v>0.68400000000000005</v>
      </c>
      <c r="T27" s="7">
        <f t="shared" si="20"/>
        <v>131460.97</v>
      </c>
      <c r="U27" s="8">
        <v>2.3029999999999999</v>
      </c>
      <c r="V27" s="7">
        <f t="shared" si="21"/>
        <v>148272.62</v>
      </c>
      <c r="W27" s="7">
        <f t="shared" si="22"/>
        <v>279733.58999999997</v>
      </c>
      <c r="X27" s="7" t="str">
        <f t="shared" si="23"/>
        <v/>
      </c>
      <c r="Y27" s="7" t="str">
        <f t="shared" si="24"/>
        <v/>
      </c>
      <c r="Z27" s="15">
        <f>23%</f>
        <v>0.23</v>
      </c>
      <c r="AA27" s="14" t="s">
        <v>50</v>
      </c>
      <c r="AB27" s="14" t="s">
        <v>38</v>
      </c>
    </row>
    <row r="28" spans="1:28" ht="22.2" customHeight="1" x14ac:dyDescent="0.3">
      <c r="H28" s="11" t="s">
        <v>5</v>
      </c>
      <c r="I28" s="21">
        <f>SUM(I5:I27)</f>
        <v>43036764.127282619</v>
      </c>
      <c r="W28" s="20" t="s">
        <v>5</v>
      </c>
      <c r="X28" s="20" t="str">
        <f>IF(SUM(X5:X27)&gt;0,SUM(X5:X27),"")</f>
        <v/>
      </c>
      <c r="Y28" s="20" t="str">
        <f>IF(SUM(Y5:Y27)&gt;0,SUM(Y5:Y27),"")</f>
        <v/>
      </c>
    </row>
    <row r="29" spans="1:28" ht="22.2" customHeight="1" x14ac:dyDescent="0.3">
      <c r="W29" s="11"/>
      <c r="X29" s="20"/>
      <c r="Y29" s="20"/>
    </row>
    <row r="30" spans="1:28" ht="41.4" customHeight="1" x14ac:dyDescent="0.3">
      <c r="A30" s="29" t="s">
        <v>39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1"/>
    </row>
    <row r="31" spans="1:28" ht="37.799999999999997" customHeight="1" x14ac:dyDescent="0.3">
      <c r="A31" s="29" t="s">
        <v>51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</row>
    <row r="35" ht="15.6" customHeight="1" x14ac:dyDescent="0.3"/>
    <row r="36" ht="15.6" customHeight="1" x14ac:dyDescent="0.3"/>
    <row r="56" spans="15:15" x14ac:dyDescent="0.3">
      <c r="O56" s="10"/>
    </row>
  </sheetData>
  <sheetProtection algorithmName="SHA-512" hashValue="d1k0+N3vEkNfWm602pXQoyaozJWn5VSO0aiRA33lcyGskJrc2VisW7xcWWBc5sv7aSSr+octxona2k0B+2Bq+w==" saltValue="MyRKuoRseBHveenfgqvXsg==" spinCount="100000" sheet="1" objects="1" scenarios="1"/>
  <protectedRanges>
    <protectedRange sqref="M5:M27" name="Rozstęp3"/>
    <protectedRange sqref="O5:O27" name="Rozstęp1"/>
    <protectedRange sqref="Q5:Q27" name="Rozstęp2"/>
  </protectedRanges>
  <autoFilter ref="A4:AB28" xr:uid="{00000000-0001-0000-0000-000000000000}"/>
  <mergeCells count="17">
    <mergeCell ref="A30:N30"/>
    <mergeCell ref="A31:N31"/>
    <mergeCell ref="D2:D3"/>
    <mergeCell ref="E2:E3"/>
    <mergeCell ref="F2:F3"/>
    <mergeCell ref="G2:G3"/>
    <mergeCell ref="H2:H3"/>
    <mergeCell ref="M2:R2"/>
    <mergeCell ref="A1:AB1"/>
    <mergeCell ref="S2:W2"/>
    <mergeCell ref="A2:A3"/>
    <mergeCell ref="B2:B3"/>
    <mergeCell ref="C2:C3"/>
    <mergeCell ref="I2:I3"/>
    <mergeCell ref="J2:J3"/>
    <mergeCell ref="K2:K3"/>
    <mergeCell ref="L2:L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UCR76KNYMX3U-1951954605-606751</_dlc_DocId>
    <_dlc_DocIdUrl xmlns="cf92b6ff-5ccf-4221-9bd9-e608a8edb1c8">
      <Url>https://plnewpower.sharepoint.com/sites/wspolny/_layouts/15/DocIdRedir.aspx?ID=UCR76KNYMX3U-1951954605-606751</Url>
      <Description>UCR76KNYMX3U-1951954605-606751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59253C4-16AA-4115-9181-06C1A6B6FBF8}"/>
</file>

<file path=customXml/itemProps3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18F8DBB-40A7-4409-BAFE-8D09E37053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2024-08-22T12:32:38Z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1c0fc6bf-390e-4d8c-a744-4edb90523520</vt:lpwstr>
  </property>
</Properties>
</file>