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ysk A 2023.03.04\A\Kłomnice\Gaz\2026\Odpowiedzi na pytania Kłomnice\Załączniki do SWZ\"/>
    </mc:Choice>
  </mc:AlternateContent>
  <xr:revisionPtr revIDLastSave="0" documentId="13_ncr:1_{A9CECEF8-BFDD-47FD-A783-830A76DDE0B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ykaz ppg - kalkulator " sheetId="2" r:id="rId1"/>
    <sheet name="Ceny" sheetId="3" r:id="rId2"/>
    <sheet name="wykaz ppe " sheetId="4" r:id="rId3"/>
    <sheet name="dane techniczne " sheetId="5" r:id="rId4"/>
    <sheet name="akcyza" sheetId="6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0" i="2" l="1"/>
  <c r="AS19" i="2"/>
  <c r="AS16" i="2"/>
  <c r="AS15" i="2"/>
  <c r="E9" i="3"/>
  <c r="D9" i="3"/>
  <c r="E8" i="3"/>
  <c r="D8" i="3"/>
  <c r="E7" i="3"/>
  <c r="D7" i="3"/>
  <c r="E6" i="3"/>
  <c r="D6" i="3"/>
  <c r="E5" i="3"/>
  <c r="D5" i="3"/>
  <c r="E4" i="3"/>
  <c r="D4" i="3"/>
  <c r="E3" i="3"/>
  <c r="D3" i="3"/>
  <c r="BD19" i="2"/>
  <c r="BD18" i="2"/>
  <c r="BD17" i="2"/>
  <c r="BD16" i="2"/>
  <c r="BD15" i="2"/>
  <c r="BE19" i="2"/>
  <c r="BE18" i="2"/>
  <c r="BE17" i="2"/>
  <c r="BE15" i="2"/>
  <c r="BK16" i="2"/>
  <c r="BK15" i="2"/>
  <c r="BI16" i="2"/>
  <c r="BI15" i="2"/>
  <c r="F6" i="6"/>
  <c r="E6" i="6"/>
  <c r="D6" i="6"/>
  <c r="C6" i="6"/>
  <c r="B6" i="6"/>
  <c r="F5" i="6"/>
  <c r="E5" i="6"/>
  <c r="D5" i="6"/>
  <c r="C5" i="6"/>
  <c r="B5" i="6"/>
  <c r="F4" i="6"/>
  <c r="E4" i="6"/>
  <c r="D4" i="6"/>
  <c r="C4" i="6"/>
  <c r="B4" i="6"/>
  <c r="F3" i="6"/>
  <c r="E3" i="6"/>
  <c r="D3" i="6"/>
  <c r="C3" i="6"/>
  <c r="B3" i="6"/>
  <c r="F2" i="6"/>
  <c r="E2" i="6"/>
  <c r="D2" i="6"/>
  <c r="C2" i="6"/>
  <c r="B2" i="6"/>
  <c r="BE16" i="2"/>
  <c r="D2" i="5" l="1"/>
  <c r="BS16" i="2"/>
  <c r="BS19" i="2" s="1"/>
  <c r="BS15" i="2"/>
  <c r="BS18" i="2" s="1"/>
  <c r="BQ16" i="2"/>
  <c r="BQ19" i="2" s="1"/>
  <c r="BQ15" i="2"/>
  <c r="BQ18" i="2" s="1"/>
  <c r="BO16" i="2"/>
  <c r="BO19" i="2" s="1"/>
  <c r="BO15" i="2"/>
  <c r="BO18" i="2" s="1"/>
  <c r="BP18" i="2" s="1"/>
  <c r="BM15" i="2"/>
  <c r="BM17" i="2" s="1"/>
  <c r="BN17" i="2" s="1"/>
  <c r="BM16" i="2"/>
  <c r="BM19" i="2" s="1"/>
  <c r="BK19" i="2"/>
  <c r="BK18" i="2"/>
  <c r="BL18" i="2" s="1"/>
  <c r="BI19" i="2"/>
  <c r="BI18" i="2"/>
  <c r="AU19" i="2"/>
  <c r="J6" i="4" s="1"/>
  <c r="AU18" i="2"/>
  <c r="J5" i="4" s="1"/>
  <c r="AU17" i="2"/>
  <c r="J4" i="4" s="1"/>
  <c r="K6" i="4"/>
  <c r="H6" i="4"/>
  <c r="G6" i="4"/>
  <c r="F6" i="4"/>
  <c r="E6" i="4"/>
  <c r="D6" i="4"/>
  <c r="C6" i="4"/>
  <c r="B6" i="4"/>
  <c r="A6" i="4"/>
  <c r="K5" i="4"/>
  <c r="C4" i="5" s="1"/>
  <c r="H5" i="4"/>
  <c r="B4" i="5" s="1"/>
  <c r="G5" i="4"/>
  <c r="F5" i="4"/>
  <c r="E5" i="4"/>
  <c r="D5" i="4"/>
  <c r="C5" i="4"/>
  <c r="B5" i="4"/>
  <c r="A5" i="4"/>
  <c r="K4" i="4"/>
  <c r="C3" i="5" s="1"/>
  <c r="H4" i="4"/>
  <c r="B3" i="5" s="1"/>
  <c r="G4" i="4"/>
  <c r="F4" i="4"/>
  <c r="E4" i="4"/>
  <c r="D4" i="4"/>
  <c r="C4" i="4"/>
  <c r="B4" i="4"/>
  <c r="K3" i="4"/>
  <c r="J3" i="4"/>
  <c r="H3" i="4"/>
  <c r="G3" i="4"/>
  <c r="F3" i="4"/>
  <c r="E3" i="4"/>
  <c r="D3" i="4"/>
  <c r="C3" i="4"/>
  <c r="B3" i="4"/>
  <c r="A2" i="4"/>
  <c r="K2" i="4"/>
  <c r="C2" i="5" s="1"/>
  <c r="J2" i="4"/>
  <c r="H2" i="4"/>
  <c r="B2" i="5" s="1"/>
  <c r="G2" i="4"/>
  <c r="F2" i="4"/>
  <c r="E2" i="4"/>
  <c r="D2" i="4"/>
  <c r="C2" i="4"/>
  <c r="B2" i="4"/>
  <c r="AT19" i="2"/>
  <c r="I6" i="4" s="1"/>
  <c r="AT17" i="2"/>
  <c r="AT16" i="2"/>
  <c r="I3" i="4" s="1"/>
  <c r="AS17" i="2"/>
  <c r="D3" i="5" s="1"/>
  <c r="AT15" i="2"/>
  <c r="I2" i="4" l="1"/>
  <c r="BK17" i="2"/>
  <c r="BL17" i="2" s="1"/>
  <c r="BL16" i="2"/>
  <c r="BS17" i="2"/>
  <c r="BT17" i="2" s="1"/>
  <c r="BQ17" i="2"/>
  <c r="BR17" i="2" s="1"/>
  <c r="BO17" i="2"/>
  <c r="BP17" i="2" s="1"/>
  <c r="BP15" i="2"/>
  <c r="BN15" i="2"/>
  <c r="BM18" i="2"/>
  <c r="BN18" i="2" s="1"/>
  <c r="BI17" i="2"/>
  <c r="BJ17" i="2" s="1"/>
  <c r="BB19" i="2"/>
  <c r="AT18" i="2"/>
  <c r="BR16" i="2"/>
  <c r="I4" i="4"/>
  <c r="AS18" i="2"/>
  <c r="BC19" i="2"/>
  <c r="BJ18" i="2"/>
  <c r="BJ16" i="2"/>
  <c r="BL19" i="2"/>
  <c r="BC16" i="2"/>
  <c r="BC17" i="2"/>
  <c r="BB16" i="2"/>
  <c r="BB17" i="2"/>
  <c r="BT16" i="2"/>
  <c r="BT19" i="2"/>
  <c r="BR19" i="2"/>
  <c r="BP19" i="2"/>
  <c r="BN19" i="2"/>
  <c r="BJ19" i="2"/>
  <c r="I5" i="4" l="1"/>
  <c r="D4" i="5"/>
  <c r="D5" i="5" s="1"/>
  <c r="BR18" i="2"/>
  <c r="BC18" i="2"/>
  <c r="BT18" i="2"/>
  <c r="BB18" i="2"/>
  <c r="BP16" i="2"/>
  <c r="BN16" i="2"/>
  <c r="BG19" i="2"/>
  <c r="BF19" i="2"/>
  <c r="BG17" i="2"/>
  <c r="BF17" i="2"/>
  <c r="BG16" i="2"/>
  <c r="BF16" i="2"/>
  <c r="BH19" i="2" l="1"/>
  <c r="BU19" i="2" s="1"/>
  <c r="BV19" i="2" s="1"/>
  <c r="BW19" i="2" s="1"/>
  <c r="BG18" i="2"/>
  <c r="BF18" i="2"/>
  <c r="BH17" i="2"/>
  <c r="BU17" i="2" s="1"/>
  <c r="BV17" i="2" s="1"/>
  <c r="BW17" i="2" s="1"/>
  <c r="BH16" i="2"/>
  <c r="BU16" i="2" s="1"/>
  <c r="BV16" i="2" s="1"/>
  <c r="BW16" i="2" s="1"/>
  <c r="BL15" i="2"/>
  <c r="BJ15" i="2"/>
  <c r="BH18" i="2" l="1"/>
  <c r="BU18" i="2" s="1"/>
  <c r="BV18" i="2" s="1"/>
  <c r="BW18" i="2" s="1"/>
  <c r="AT21" i="2"/>
  <c r="BT15" i="2" l="1"/>
  <c r="BR15" i="2"/>
  <c r="BB15" i="2" l="1"/>
  <c r="BF15" i="2" s="1"/>
  <c r="BC15" i="2"/>
  <c r="BG15" i="2" s="1"/>
  <c r="BH15" i="2" l="1"/>
  <c r="BU15" i="2" s="1"/>
  <c r="A16" i="2"/>
  <c r="BU20" i="2" l="1"/>
  <c r="C8" i="2" s="1"/>
  <c r="A17" i="2"/>
  <c r="A4" i="4" s="1"/>
  <c r="A3" i="4"/>
  <c r="BV15" i="2"/>
  <c r="BV20" i="2" s="1"/>
  <c r="C9" i="2" s="1"/>
  <c r="BW15" i="2" l="1"/>
  <c r="BW20" i="2" s="1"/>
  <c r="C10" i="2" s="1"/>
</calcChain>
</file>

<file path=xl/sharedStrings.xml><?xml version="1.0" encoding="utf-8"?>
<sst xmlns="http://schemas.openxmlformats.org/spreadsheetml/2006/main" count="284" uniqueCount="130">
  <si>
    <t>Nabywca</t>
  </si>
  <si>
    <t>Kod</t>
  </si>
  <si>
    <t>Poczta</t>
  </si>
  <si>
    <t>Miejscowość</t>
  </si>
  <si>
    <t>Ulica</t>
  </si>
  <si>
    <t>Nr posesji</t>
  </si>
  <si>
    <t>Nr lokalu</t>
  </si>
  <si>
    <t xml:space="preserve">Punkt poboru </t>
  </si>
  <si>
    <t>Grupa taryfowa</t>
  </si>
  <si>
    <t>Moc zamówiona [kWh/h]</t>
  </si>
  <si>
    <t>Szacowane zużycie STYCZEŃ [kWh]</t>
  </si>
  <si>
    <t>Szacowane zużycie        LUTY            [kWh]</t>
  </si>
  <si>
    <t>Szacowane zużycie KWIECIEŃ [kWh]</t>
  </si>
  <si>
    <t>Szacowane zużycie            MAJ           [kWh]</t>
  </si>
  <si>
    <t>Szacowane zużycie CZERWIEC [kWh]</t>
  </si>
  <si>
    <t>Szacowane zużycie          LIPIEC        [kWh]</t>
  </si>
  <si>
    <t>Szacowane zużycie SIERPIEŃ [kWh]</t>
  </si>
  <si>
    <t>Szacowane zużycie WRZESIEŃ [kWh]</t>
  </si>
  <si>
    <t>Szacowane zużycie PAŹDZIERNIK [kWh]</t>
  </si>
  <si>
    <t>Szacowane zużycie LISTOPAD [kWh]</t>
  </si>
  <si>
    <t>Szacowane zużycie GRUDZIEŃ [kWh]</t>
  </si>
  <si>
    <t>Szacowane zużycie MARZEC [kWh]</t>
  </si>
  <si>
    <t xml:space="preserve">Obecny Sprzedawca </t>
  </si>
  <si>
    <t>OSD</t>
  </si>
  <si>
    <t>Termin obowiązywania umowy</t>
  </si>
  <si>
    <t xml:space="preserve">Nr NIP </t>
  </si>
  <si>
    <t>Nr PPG wg OSD</t>
  </si>
  <si>
    <t>zwolniony</t>
  </si>
  <si>
    <t>Lp.</t>
  </si>
  <si>
    <t>Wartość netto</t>
  </si>
  <si>
    <t>Wartość brutto</t>
  </si>
  <si>
    <t>VAT</t>
  </si>
  <si>
    <t>Cena jednostkowa opłaty dystrybucyjnej zmiennej netto [zł/kWh]</t>
  </si>
  <si>
    <t>Cena jednostkowa opłaty dystrybucyjnej stałej netto [zł/mc]</t>
  </si>
  <si>
    <t>Promocja</t>
  </si>
  <si>
    <t>Termin wypowiedzenia</t>
  </si>
  <si>
    <t>Nr gazomierza</t>
  </si>
  <si>
    <t>Szacowane roczne zużycie paliwa gazowego  [kWh]</t>
  </si>
  <si>
    <t>Ilość godzin w okresie trwania umowy [h]</t>
  </si>
  <si>
    <t>nie</t>
  </si>
  <si>
    <t xml:space="preserve">Akcyza </t>
  </si>
  <si>
    <t>Odbiorca/Płatnik/Adresat faktury</t>
  </si>
  <si>
    <t>Odbiorca/Płatnik/Adesat faktury</t>
  </si>
  <si>
    <t xml:space="preserve">Umowa </t>
  </si>
  <si>
    <t>jeden miesiąc</t>
  </si>
  <si>
    <t>Informacje ogólne</t>
  </si>
  <si>
    <t>Dane o ppg</t>
  </si>
  <si>
    <t>Ilość miesięcy  w okresie trwania umowy [rok]</t>
  </si>
  <si>
    <t>Miejsce</t>
  </si>
  <si>
    <t>Data</t>
  </si>
  <si>
    <t>Znak sprawy</t>
  </si>
  <si>
    <t>Łączna cena netto za realizację przedmiotu zamówienia</t>
  </si>
  <si>
    <t>Łączna cena brutto za realizację przedmiotu zamówienia</t>
  </si>
  <si>
    <t>Udział zużycia w obiekcie niechronionym</t>
  </si>
  <si>
    <t>Udział w obiekcie chronionym</t>
  </si>
  <si>
    <t>Szacowane zużycie paliwa gazowego w okresie trwania umowy w obiekcie niechronionym [kWh}</t>
  </si>
  <si>
    <t>Szacowane zużycie paliwa gazowego w okresie trwania umowy w obiekcie chronionym  [kWh}</t>
  </si>
  <si>
    <t>Cena jednostkowa paliwa netto w obiekcie niechronionym  [zł/kWh]</t>
  </si>
  <si>
    <t>Cena jednostkowa paliwa netto w obiekcie chronionym  [zł/kWh]</t>
  </si>
  <si>
    <t>kompleksowa</t>
  </si>
  <si>
    <t>Szacowane zużycie paliwa gazowego w okresie trwania umowy  [kWh]</t>
  </si>
  <si>
    <t>Cena jednostkowa abonamentu netto dla obiektu chronionego  [zł/mc]</t>
  </si>
  <si>
    <t>Cena jednostkowa abonamentu netto dla obiektu niechronionego  [zł/mc]</t>
  </si>
  <si>
    <t>Wartość abonamentu dla obiektu  niechronionego netto</t>
  </si>
  <si>
    <t>Wartość abonamentu dla obiektu chronionego netto</t>
  </si>
  <si>
    <t>Wartość paliwa gazowego netto w obiektach niechronionych</t>
  </si>
  <si>
    <t>Wartość paliwa gazowego  netto  w obiektach chronionych</t>
  </si>
  <si>
    <t>Wartość paliwa gazowego  netto</t>
  </si>
  <si>
    <t>Cena abonamentu /Grupa taryfowa</t>
  </si>
  <si>
    <t xml:space="preserve">Wartość opłaty dystrybucyjnej stałej w obiekcie niechronionym </t>
  </si>
  <si>
    <t xml:space="preserve">Wartość opłaty dystrybucyjnej stałej w obiekcie chronionym </t>
  </si>
  <si>
    <t>Wartość opłaty dystrybucyjnej zmiennej w obiekcie niechronionym</t>
  </si>
  <si>
    <t>Cena jednostkowa opłaty dystrybucyjnej zmiennej netto w obiekcie chronionym[zł/kWh]</t>
  </si>
  <si>
    <t>Wartość opłaty dystrybucyjnej zmiennej w obiekcie chronionym</t>
  </si>
  <si>
    <t>VAT [23 %]</t>
  </si>
  <si>
    <t>W-3.9</t>
  </si>
  <si>
    <t>Cena jednostkowa opłaty dystrybucyjnej zmiennej netto w obiekcie niechronionym [zł/kWh]</t>
  </si>
  <si>
    <t>Szkolna</t>
  </si>
  <si>
    <t>Gminny Ośrodek Kultury</t>
  </si>
  <si>
    <t>PSG</t>
  </si>
  <si>
    <t>W-2.1</t>
  </si>
  <si>
    <t>W-3.6</t>
  </si>
  <si>
    <t>W-4</t>
  </si>
  <si>
    <t>W-5.1</t>
  </si>
  <si>
    <t>W-1.1</t>
  </si>
  <si>
    <t>Szacowane zuzycie w roku 2024.</t>
  </si>
  <si>
    <t>Gmina Kłomnice</t>
  </si>
  <si>
    <t>42-270</t>
  </si>
  <si>
    <t>Kłomnice</t>
  </si>
  <si>
    <t>Strażacka</t>
  </si>
  <si>
    <t>9492138802</t>
  </si>
  <si>
    <t>Przedszkole w Kłomnicach</t>
  </si>
  <si>
    <t>Sądowa</t>
  </si>
  <si>
    <t>Zespół Szkół w Kłomnicach</t>
  </si>
  <si>
    <t>Zespół Szkół im. Jana Kochanowskiego w Witkowicach</t>
  </si>
  <si>
    <t>Witkowice</t>
  </si>
  <si>
    <t>Częstochowska</t>
  </si>
  <si>
    <t>9491705185</t>
  </si>
  <si>
    <t>Urząd Gminy Kłomnice</t>
  </si>
  <si>
    <t>8018590365500000026432</t>
  </si>
  <si>
    <t>00000941</t>
  </si>
  <si>
    <t>31462941</t>
  </si>
  <si>
    <t>01035240</t>
  </si>
  <si>
    <t>Obszar dystrybucyjny</t>
  </si>
  <si>
    <t>ZA</t>
  </si>
  <si>
    <t>8018590365500007163987</t>
  </si>
  <si>
    <t>8018590365500000011186</t>
  </si>
  <si>
    <t>8018590365500013445176</t>
  </si>
  <si>
    <t>8018590365500007625157</t>
  </si>
  <si>
    <t/>
  </si>
  <si>
    <r>
      <rPr>
        <b/>
        <u/>
        <sz val="10"/>
        <rFont val="Arial Nova Cond"/>
        <family val="2"/>
      </rPr>
      <t>Instrukcja dla Wykonawcy</t>
    </r>
    <r>
      <rPr>
        <b/>
        <sz val="10"/>
        <rFont val="Arial Nova Cond"/>
        <family val="2"/>
      </rPr>
      <t>:
W komórkach C4, C5 należy wpisać cenę jednostkową za 1 kWh zachowując format ceny.
W komórkach E5, F5,  należy wpisać cenę abonamentu w zł/mc dla obiektów chronionych.                                                                                                                                                                                                                                   W komórkach E6, F6,   należy wpisać cenę abonamentu w zł/mc dla obiektów niechronionych.</t>
    </r>
  </si>
  <si>
    <t>L.p.</t>
  </si>
  <si>
    <r>
      <t>Nr ID / rejestratora / przelicznika / gazomierza / identyfikacyjny Obiektu</t>
    </r>
    <r>
      <rPr>
        <b/>
        <vertAlign val="superscript"/>
        <sz val="9"/>
        <color rgb="FF000000"/>
        <rFont val="Arial Narrow"/>
        <family val="2"/>
        <charset val="238"/>
      </rPr>
      <t>[1]</t>
    </r>
  </si>
  <si>
    <t>Moc Umowna [kWh/h]</t>
  </si>
  <si>
    <t>Zamówienie ilości Paliwa gazowego w okresie obowiązywania Umowy [kWh]</t>
  </si>
  <si>
    <t>Razem ilości umowne:</t>
  </si>
  <si>
    <t>Adresy poboru Paliwa gazowego</t>
  </si>
  <si>
    <t>Numer ID Miejsca odbioru gazu</t>
  </si>
  <si>
    <t>dla obiektów  niechronionych  [zł/mc]</t>
  </si>
  <si>
    <t>dla obiektów chronionych [zł/mc]</t>
  </si>
  <si>
    <t>Cena jednostkowa paliwa gazowego dla obiektów objętych ochroną w grupach taryfowych W-1 do W4 [zł/MWh]</t>
  </si>
  <si>
    <t>Cena jednostkowa paliwa gazowego dla obiektów objętych ochroną w grupie W-5 [zł/MWh]</t>
  </si>
  <si>
    <t>01.01.2026 godz. 06:00</t>
  </si>
  <si>
    <t>Dla odbiorcy chronionego wg 6.1.6. Taryfy  13 PSG dla obszaru taryfowego zabrzańskiego</t>
  </si>
  <si>
    <t xml:space="preserve">Dla odbiorcy niechronionego wg 6.1.6. Taryfy 13 PSG dla obszaru taryfowego zabrzańskiego </t>
  </si>
  <si>
    <t>W-6.1A</t>
  </si>
  <si>
    <t>Unimot Energia i Gaz sp. z o.o.</t>
  </si>
  <si>
    <t>Cena jednostkowa opłaty dystrybucyjnej stałej netto obiekcie chronionym w zł/kWh lub zł/(kWh/h) za h</t>
  </si>
  <si>
    <t>Cena jednostkowa opłaty dystrybucyjnej stałej netto w obiekcie niechronionym w zł/kWh lub zł/(kWh/h) za h</t>
  </si>
  <si>
    <t>Cena jednostkowa paliwa gazowego dla obiektów niechronionych [zł/MWh]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</si>
</sst>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0.00000"/>
  </numFmts>
  <fonts count="20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Arial1"/>
      <charset val="238"/>
    </font>
    <font>
      <sz val="9"/>
      <color rgb="FF000000"/>
      <name val="Arial Narrow"/>
      <family val="2"/>
      <charset val="238"/>
    </font>
    <font>
      <sz val="9"/>
      <color rgb="FF000000"/>
      <name val="Arial1"/>
      <charset val="238"/>
    </font>
    <font>
      <sz val="10"/>
      <color rgb="FF000000"/>
      <name val="Arial Nova Cond"/>
      <family val="2"/>
    </font>
    <font>
      <sz val="10"/>
      <color rgb="FFFF0000"/>
      <name val="Arial Nova Cond"/>
      <family val="2"/>
    </font>
    <font>
      <b/>
      <sz val="10"/>
      <name val="Arial Nova Cond"/>
      <family val="2"/>
    </font>
    <font>
      <b/>
      <u/>
      <sz val="10"/>
      <name val="Arial Nova Cond"/>
      <family val="2"/>
    </font>
    <font>
      <sz val="10"/>
      <name val="Arial Nova Cond"/>
      <family val="2"/>
    </font>
    <font>
      <sz val="10"/>
      <color indexed="8"/>
      <name val="Arial Nova Cond"/>
      <family val="2"/>
    </font>
    <font>
      <sz val="9"/>
      <name val="Arial Nova Cond"/>
      <family val="2"/>
    </font>
    <font>
      <sz val="11"/>
      <color rgb="FF000000"/>
      <name val="Arial Nova Cond"/>
      <family val="2"/>
    </font>
    <font>
      <b/>
      <sz val="9"/>
      <color rgb="FF000000"/>
      <name val="Arial Narrow"/>
      <family val="2"/>
      <charset val="238"/>
    </font>
    <font>
      <b/>
      <vertAlign val="superscript"/>
      <sz val="9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E1F2"/>
        <bgColor indexed="64"/>
      </patternFill>
    </fill>
    <fill>
      <patternFill patternType="lightGray">
        <fgColor rgb="FF000000"/>
        <bgColor rgb="FF999999"/>
      </patternFill>
    </fill>
    <fill>
      <patternFill patternType="solid">
        <fgColor rgb="FFD9D9D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9E1F2"/>
        <bgColor rgb="FFD9E1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9" borderId="1" xfId="0" applyFont="1" applyFill="1" applyBorder="1" applyAlignment="1">
      <alignment horizontal="justify" vertical="center"/>
    </xf>
    <xf numFmtId="0" fontId="4" fillId="9" borderId="1" xfId="0" applyFont="1" applyFill="1" applyBorder="1" applyAlignment="1">
      <alignment horizontal="justify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8" borderId="1" xfId="0" applyFont="1" applyFill="1" applyBorder="1" applyAlignment="1">
      <alignment wrapText="1"/>
    </xf>
    <xf numFmtId="44" fontId="6" fillId="0" borderId="0" xfId="5" applyFont="1" applyFill="1" applyBorder="1" applyAlignment="1">
      <alignment horizontal="center"/>
    </xf>
    <xf numFmtId="0" fontId="6" fillId="7" borderId="1" xfId="0" applyFont="1" applyFill="1" applyBorder="1" applyAlignment="1">
      <alignment wrapText="1"/>
    </xf>
    <xf numFmtId="44" fontId="6" fillId="0" borderId="0" xfId="5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/>
    <xf numFmtId="0" fontId="13" fillId="0" borderId="1" xfId="0" applyFont="1" applyBorder="1"/>
    <xf numFmtId="49" fontId="6" fillId="0" borderId="1" xfId="0" applyNumberFormat="1" applyFont="1" applyBorder="1"/>
    <xf numFmtId="0" fontId="10" fillId="0" borderId="1" xfId="0" applyFont="1" applyBorder="1"/>
    <xf numFmtId="0" fontId="12" fillId="5" borderId="1" xfId="0" applyFont="1" applyFill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2" fontId="6" fillId="0" borderId="1" xfId="0" applyNumberFormat="1" applyFont="1" applyBorder="1"/>
    <xf numFmtId="44" fontId="10" fillId="0" borderId="1" xfId="5" applyFont="1" applyFill="1" applyBorder="1"/>
    <xf numFmtId="44" fontId="6" fillId="0" borderId="1" xfId="5" applyFont="1" applyFill="1" applyBorder="1"/>
    <xf numFmtId="44" fontId="6" fillId="0" borderId="1" xfId="0" applyNumberFormat="1" applyFont="1" applyBorder="1"/>
    <xf numFmtId="49" fontId="10" fillId="0" borderId="1" xfId="0" applyNumberFormat="1" applyFont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>
      <alignment horizontal="left" wrapText="1"/>
    </xf>
    <xf numFmtId="44" fontId="6" fillId="0" borderId="0" xfId="0" applyNumberFormat="1" applyFont="1"/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 wrapText="1"/>
    </xf>
    <xf numFmtId="44" fontId="18" fillId="6" borderId="1" xfId="5" applyFont="1" applyFill="1" applyBorder="1" applyAlignment="1">
      <alignment horizontal="center" wrapText="1"/>
    </xf>
    <xf numFmtId="44" fontId="18" fillId="0" borderId="1" xfId="5" applyFont="1" applyBorder="1" applyAlignment="1">
      <alignment horizontal="center"/>
    </xf>
    <xf numFmtId="44" fontId="18" fillId="0" borderId="0" xfId="5" applyFont="1" applyFill="1" applyBorder="1" applyAlignment="1">
      <alignment horizontal="center"/>
    </xf>
    <xf numFmtId="44" fontId="6" fillId="8" borderId="1" xfId="5" applyFont="1" applyFill="1" applyBorder="1"/>
    <xf numFmtId="44" fontId="18" fillId="14" borderId="6" xfId="5" applyFont="1" applyFill="1" applyBorder="1" applyAlignment="1">
      <alignment horizontal="center" wrapText="1"/>
    </xf>
    <xf numFmtId="44" fontId="18" fillId="0" borderId="0" xfId="5" applyFont="1" applyFill="1" applyBorder="1"/>
    <xf numFmtId="44" fontId="18" fillId="7" borderId="1" xfId="5" applyFont="1" applyFill="1" applyBorder="1" applyAlignment="1">
      <alignment horizontal="center" wrapText="1"/>
    </xf>
    <xf numFmtId="44" fontId="18" fillId="15" borderId="1" xfId="5" applyFont="1" applyFill="1" applyBorder="1"/>
    <xf numFmtId="44" fontId="6" fillId="0" borderId="0" xfId="5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vertical="top" wrapText="1"/>
    </xf>
    <xf numFmtId="0" fontId="13" fillId="11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10" borderId="1" xfId="0" applyFont="1" applyFill="1" applyBorder="1"/>
    <xf numFmtId="44" fontId="12" fillId="5" borderId="1" xfId="5" applyFont="1" applyFill="1" applyBorder="1" applyAlignment="1">
      <alignment horizontal="right" vertical="center"/>
    </xf>
    <xf numFmtId="44" fontId="12" fillId="0" borderId="1" xfId="5" applyFont="1" applyBorder="1" applyAlignment="1">
      <alignment horizontal="right"/>
    </xf>
    <xf numFmtId="44" fontId="12" fillId="0" borderId="1" xfId="5" applyFont="1" applyBorder="1" applyAlignment="1">
      <alignment horizontal="right" vertical="center"/>
    </xf>
    <xf numFmtId="0" fontId="17" fillId="13" borderId="1" xfId="0" applyFont="1" applyFill="1" applyBorder="1" applyAlignment="1">
      <alignment vertical="center" wrapText="1"/>
    </xf>
    <xf numFmtId="0" fontId="16" fillId="13" borderId="1" xfId="0" applyFont="1" applyFill="1" applyBorder="1" applyAlignment="1">
      <alignment horizontal="left" vertical="center"/>
    </xf>
    <xf numFmtId="0" fontId="16" fillId="1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18" fillId="0" borderId="0" xfId="5" applyFont="1" applyFill="1" applyBorder="1" applyAlignment="1">
      <alignment horizontal="center" wrapText="1"/>
    </xf>
    <xf numFmtId="165" fontId="12" fillId="0" borderId="1" xfId="0" applyNumberFormat="1" applyFont="1" applyBorder="1" applyAlignment="1">
      <alignment horizontal="right" vertical="center"/>
    </xf>
    <xf numFmtId="44" fontId="6" fillId="15" borderId="1" xfId="5" applyFont="1" applyFill="1" applyBorder="1"/>
    <xf numFmtId="44" fontId="6" fillId="0" borderId="1" xfId="5" applyFont="1" applyBorder="1"/>
    <xf numFmtId="0" fontId="19" fillId="16" borderId="1" xfId="0" applyFont="1" applyFill="1" applyBorder="1"/>
    <xf numFmtId="0" fontId="19" fillId="0" borderId="1" xfId="0" applyFont="1" applyBorder="1"/>
    <xf numFmtId="0" fontId="6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1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13" borderId="1" xfId="0" applyFont="1" applyFill="1" applyBorder="1" applyAlignment="1">
      <alignment horizontal="center" vertical="center" wrapText="1"/>
    </xf>
  </cellXfs>
  <cellStyles count="7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  <cellStyle name="Walutowy" xfId="5" builtinId="4"/>
    <cellStyle name="Walutowy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ysk%20A%202023.03.04\A\K&#322;omnice\Gaz\2025\Oszacowanie%20pg%20K&#322;omnice%202025.xlsx" TargetMode="External"/><Relationship Id="rId1" Type="http://schemas.openxmlformats.org/officeDocument/2006/relationships/externalLinkPath" Target="/Dysk%20A%202023.03.04/A/K&#322;omnice/Gaz/2025/Oszacowanie%20pg%20K&#322;omnic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ykaz ppg - kalkulator "/>
      <sheetName val="Ceny"/>
      <sheetName val="wykaz ppe "/>
      <sheetName val="dane techniczne "/>
      <sheetName val="akcyza"/>
      <sheetName val="OSZACOWANIE"/>
    </sheetNames>
    <sheetDataSet>
      <sheetData sheetId="0">
        <row r="14">
          <cell r="Y14" t="str">
            <v>42-270</v>
          </cell>
          <cell r="AA14" t="str">
            <v>Kłomnice</v>
          </cell>
          <cell r="AB14" t="str">
            <v>Strażacka</v>
          </cell>
          <cell r="AC14" t="str">
            <v>20</v>
          </cell>
          <cell r="AE14" t="str">
            <v>8018590365500000026432</v>
          </cell>
        </row>
        <row r="15">
          <cell r="Y15" t="str">
            <v>42-270</v>
          </cell>
          <cell r="AA15" t="str">
            <v>Kłomnice</v>
          </cell>
          <cell r="AB15" t="str">
            <v>Sądowa</v>
          </cell>
          <cell r="AC15" t="str">
            <v>1</v>
          </cell>
          <cell r="AE15" t="str">
            <v>8018590365500007163987</v>
          </cell>
        </row>
        <row r="16">
          <cell r="Y16" t="str">
            <v>42-270</v>
          </cell>
          <cell r="AA16" t="str">
            <v>Kłomnice</v>
          </cell>
          <cell r="AB16" t="str">
            <v>Szkolna</v>
          </cell>
          <cell r="AC16" t="str">
            <v>1</v>
          </cell>
          <cell r="AE16" t="str">
            <v>8018590365500000011186</v>
          </cell>
        </row>
        <row r="17">
          <cell r="Y17" t="str">
            <v>42-270</v>
          </cell>
          <cell r="AA17" t="str">
            <v>Witkowice</v>
          </cell>
          <cell r="AB17" t="str">
            <v>Częstochowska</v>
          </cell>
          <cell r="AC17" t="str">
            <v>22</v>
          </cell>
          <cell r="AE17" t="str">
            <v>8018590365500013445176</v>
          </cell>
        </row>
        <row r="18">
          <cell r="Y18" t="str">
            <v>42-270</v>
          </cell>
          <cell r="AA18" t="str">
            <v>Kłomnice</v>
          </cell>
          <cell r="AB18" t="str">
            <v>Częstochowska</v>
          </cell>
          <cell r="AC18" t="str">
            <v>96</v>
          </cell>
          <cell r="AE18" t="str">
            <v>8018590365500007625157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BW21"/>
  <sheetViews>
    <sheetView tabSelected="1" topLeftCell="A11" zoomScale="70" zoomScaleNormal="70" workbookViewId="0">
      <selection activeCell="B6" sqref="B6"/>
    </sheetView>
  </sheetViews>
  <sheetFormatPr defaultColWidth="9" defaultRowHeight="13"/>
  <cols>
    <col min="1" max="1" width="3" style="12" customWidth="1"/>
    <col min="2" max="2" width="50.25" style="12" customWidth="1"/>
    <col min="3" max="3" width="12.83203125" style="12" customWidth="1"/>
    <col min="4" max="4" width="12.33203125" style="12" customWidth="1"/>
    <col min="5" max="5" width="10.33203125" style="12" customWidth="1"/>
    <col min="6" max="6" width="12.58203125" style="12" customWidth="1"/>
    <col min="7" max="7" width="10.75" style="14" customWidth="1"/>
    <col min="8" max="8" width="9.08203125" style="12" customWidth="1"/>
    <col min="9" max="9" width="18.25" style="12" customWidth="1"/>
    <col min="10" max="10" width="23.5" style="12" customWidth="1"/>
    <col min="11" max="13" width="9" style="12"/>
    <col min="14" max="14" width="12.25" style="12" customWidth="1"/>
    <col min="15" max="15" width="5.25" style="14" customWidth="1"/>
    <col min="16" max="16" width="4.58203125" style="12" customWidth="1"/>
    <col min="17" max="17" width="27.08203125" style="12" customWidth="1"/>
    <col min="18" max="18" width="21.33203125" style="12" customWidth="1"/>
    <col min="19" max="20" width="7.83203125" style="12" customWidth="1"/>
    <col min="21" max="21" width="15.75" style="12" customWidth="1"/>
    <col min="22" max="23" width="11" style="12" customWidth="1"/>
    <col min="24" max="24" width="22.58203125" style="12" customWidth="1"/>
    <col min="25" max="25" width="6" style="12" customWidth="1"/>
    <col min="26" max="27" width="9" style="12"/>
    <col min="28" max="28" width="12.58203125" style="12" customWidth="1"/>
    <col min="29" max="29" width="5.33203125" style="14" customWidth="1"/>
    <col min="30" max="30" width="5.75" style="12" customWidth="1"/>
    <col min="31" max="31" width="23.75" style="12" customWidth="1"/>
    <col min="32" max="32" width="14.08203125" style="12" customWidth="1"/>
    <col min="33" max="42" width="9.4140625" style="12" customWidth="1"/>
    <col min="43" max="46" width="9" style="12"/>
    <col min="47" max="48" width="7.58203125" style="12" customWidth="1"/>
    <col min="49" max="51" width="9" style="12"/>
    <col min="52" max="52" width="12.33203125" style="12" customWidth="1"/>
    <col min="53" max="53" width="12.5" style="12" customWidth="1"/>
    <col min="54" max="55" width="9" style="12"/>
    <col min="56" max="56" width="12.08203125" style="12" customWidth="1"/>
    <col min="57" max="57" width="11.75" style="12" customWidth="1"/>
    <col min="58" max="58" width="12.25" style="12" customWidth="1"/>
    <col min="59" max="59" width="12.5" style="12" customWidth="1"/>
    <col min="60" max="60" width="13.83203125" style="12" customWidth="1"/>
    <col min="61" max="61" width="12.75" style="12" customWidth="1"/>
    <col min="62" max="62" width="12" style="12" customWidth="1"/>
    <col min="63" max="63" width="12.83203125" style="12" customWidth="1"/>
    <col min="64" max="64" width="13.5" style="12" customWidth="1"/>
    <col min="65" max="65" width="16.4140625" style="12" customWidth="1"/>
    <col min="66" max="66" width="14.08203125" style="12" customWidth="1"/>
    <col min="67" max="67" width="12.08203125" style="12" customWidth="1"/>
    <col min="68" max="68" width="11.33203125" style="12" customWidth="1"/>
    <col min="69" max="69" width="14.08203125" style="12" customWidth="1"/>
    <col min="70" max="70" width="12.58203125" style="12" customWidth="1"/>
    <col min="71" max="71" width="12.5" style="12" customWidth="1"/>
    <col min="72" max="72" width="10.75" style="12" customWidth="1"/>
    <col min="73" max="73" width="13.4140625" style="12" customWidth="1"/>
    <col min="74" max="74" width="11.4140625" style="12" customWidth="1"/>
    <col min="75" max="75" width="12" style="12" customWidth="1"/>
    <col min="76" max="16384" width="9" style="12"/>
  </cols>
  <sheetData>
    <row r="2" spans="1:75">
      <c r="B2" s="13" t="s">
        <v>48</v>
      </c>
      <c r="C2" s="13" t="s">
        <v>49</v>
      </c>
      <c r="D2" s="13" t="s">
        <v>50</v>
      </c>
      <c r="G2" s="12"/>
    </row>
    <row r="3" spans="1:75" ht="52">
      <c r="B3" s="15" t="s">
        <v>88</v>
      </c>
      <c r="C3" s="15"/>
      <c r="D3" s="60" t="s">
        <v>68</v>
      </c>
      <c r="E3" s="61" t="s">
        <v>81</v>
      </c>
      <c r="F3" s="61" t="s">
        <v>83</v>
      </c>
      <c r="G3" s="62"/>
    </row>
    <row r="4" spans="1:75" ht="36" customHeight="1">
      <c r="B4" s="16" t="s">
        <v>129</v>
      </c>
      <c r="C4" s="63"/>
      <c r="D4" s="64" t="s">
        <v>118</v>
      </c>
      <c r="E4" s="67"/>
      <c r="F4" s="67"/>
      <c r="G4" s="65"/>
      <c r="H4" s="17"/>
      <c r="I4" s="17"/>
      <c r="J4" s="17"/>
      <c r="K4" s="17"/>
      <c r="L4" s="17"/>
      <c r="M4" s="17"/>
      <c r="N4" s="17"/>
    </row>
    <row r="5" spans="1:75" ht="40.5" customHeight="1">
      <c r="B5" s="18" t="s">
        <v>120</v>
      </c>
      <c r="C5" s="86"/>
      <c r="D5" s="66" t="s">
        <v>119</v>
      </c>
      <c r="E5" s="67"/>
      <c r="F5" s="67"/>
      <c r="G5" s="65"/>
      <c r="H5" s="19"/>
      <c r="I5" s="19"/>
    </row>
    <row r="6" spans="1:75" ht="40.5" customHeight="1">
      <c r="B6" s="18" t="s">
        <v>121</v>
      </c>
      <c r="C6" s="86"/>
      <c r="D6" s="84"/>
      <c r="E6" s="65"/>
      <c r="F6" s="65"/>
      <c r="G6" s="65"/>
      <c r="H6" s="19"/>
      <c r="I6" s="19"/>
    </row>
    <row r="7" spans="1:75" ht="40.5" customHeight="1">
      <c r="B7" s="90"/>
      <c r="C7" s="90"/>
      <c r="D7" s="68"/>
      <c r="E7" s="19"/>
      <c r="F7" s="19"/>
      <c r="G7" s="19"/>
      <c r="H7" s="19"/>
      <c r="I7" s="19"/>
    </row>
    <row r="8" spans="1:75">
      <c r="B8" s="20" t="s">
        <v>51</v>
      </c>
      <c r="C8" s="87">
        <f>BU20</f>
        <v>80423.876520000005</v>
      </c>
      <c r="G8" s="12"/>
    </row>
    <row r="9" spans="1:75">
      <c r="B9" s="20" t="s">
        <v>31</v>
      </c>
      <c r="C9" s="87">
        <f>BV20</f>
        <v>18497.491599599998</v>
      </c>
      <c r="G9" s="12"/>
    </row>
    <row r="10" spans="1:75">
      <c r="B10" s="20" t="s">
        <v>52</v>
      </c>
      <c r="C10" s="87">
        <f>BW20</f>
        <v>98921.368119599996</v>
      </c>
      <c r="G10" s="12"/>
    </row>
    <row r="11" spans="1:75" ht="78" customHeight="1">
      <c r="B11" s="94" t="s">
        <v>110</v>
      </c>
      <c r="C11" s="95"/>
      <c r="D11" s="95"/>
      <c r="E11" s="95"/>
      <c r="F11" s="95"/>
      <c r="G11" s="95"/>
      <c r="H11" s="95"/>
      <c r="I11" s="95"/>
    </row>
    <row r="13" spans="1:75">
      <c r="A13" s="20"/>
      <c r="B13" s="97" t="s">
        <v>0</v>
      </c>
      <c r="C13" s="97"/>
      <c r="D13" s="97"/>
      <c r="E13" s="97"/>
      <c r="F13" s="97"/>
      <c r="G13" s="97"/>
      <c r="H13" s="97"/>
      <c r="I13" s="97"/>
      <c r="J13" s="96" t="s">
        <v>42</v>
      </c>
      <c r="K13" s="96"/>
      <c r="L13" s="96"/>
      <c r="M13" s="96"/>
      <c r="N13" s="96"/>
      <c r="O13" s="96"/>
      <c r="P13" s="96"/>
      <c r="Q13" s="97" t="s">
        <v>45</v>
      </c>
      <c r="R13" s="97"/>
      <c r="S13" s="97"/>
      <c r="T13" s="97"/>
      <c r="U13" s="97"/>
      <c r="V13" s="97"/>
      <c r="W13" s="97"/>
      <c r="X13" s="96" t="s">
        <v>46</v>
      </c>
      <c r="Y13" s="96"/>
      <c r="Z13" s="96"/>
      <c r="AA13" s="96"/>
      <c r="AB13" s="96"/>
      <c r="AC13" s="96"/>
      <c r="AD13" s="96"/>
      <c r="AE13" s="96"/>
      <c r="AF13" s="96"/>
      <c r="AG13" s="96" t="s">
        <v>85</v>
      </c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1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3"/>
    </row>
    <row r="14" spans="1:75" ht="130">
      <c r="A14" s="20" t="s">
        <v>28</v>
      </c>
      <c r="B14" s="20" t="s">
        <v>0</v>
      </c>
      <c r="C14" s="20" t="s">
        <v>1</v>
      </c>
      <c r="D14" s="20" t="s">
        <v>2</v>
      </c>
      <c r="E14" s="20" t="s">
        <v>3</v>
      </c>
      <c r="F14" s="20" t="s">
        <v>4</v>
      </c>
      <c r="G14" s="21" t="s">
        <v>5</v>
      </c>
      <c r="H14" s="22" t="s">
        <v>6</v>
      </c>
      <c r="I14" s="22" t="s">
        <v>25</v>
      </c>
      <c r="J14" s="23" t="s">
        <v>41</v>
      </c>
      <c r="K14" s="23" t="s">
        <v>1</v>
      </c>
      <c r="L14" s="23" t="s">
        <v>2</v>
      </c>
      <c r="M14" s="23" t="s">
        <v>3</v>
      </c>
      <c r="N14" s="23" t="s">
        <v>4</v>
      </c>
      <c r="O14" s="24" t="s">
        <v>5</v>
      </c>
      <c r="P14" s="25" t="s">
        <v>6</v>
      </c>
      <c r="Q14" s="26" t="s">
        <v>22</v>
      </c>
      <c r="R14" s="27" t="s">
        <v>23</v>
      </c>
      <c r="S14" s="27" t="s">
        <v>40</v>
      </c>
      <c r="T14" s="27" t="s">
        <v>43</v>
      </c>
      <c r="U14" s="26" t="s">
        <v>24</v>
      </c>
      <c r="V14" s="26" t="s">
        <v>34</v>
      </c>
      <c r="W14" s="26" t="s">
        <v>35</v>
      </c>
      <c r="X14" s="28" t="s">
        <v>7</v>
      </c>
      <c r="Y14" s="28" t="s">
        <v>1</v>
      </c>
      <c r="Z14" s="28" t="s">
        <v>2</v>
      </c>
      <c r="AA14" s="28" t="s">
        <v>3</v>
      </c>
      <c r="AB14" s="28" t="s">
        <v>4</v>
      </c>
      <c r="AC14" s="29" t="s">
        <v>5</v>
      </c>
      <c r="AD14" s="30" t="s">
        <v>6</v>
      </c>
      <c r="AE14" s="28" t="s">
        <v>26</v>
      </c>
      <c r="AF14" s="28" t="s">
        <v>36</v>
      </c>
      <c r="AG14" s="69" t="s">
        <v>10</v>
      </c>
      <c r="AH14" s="69" t="s">
        <v>11</v>
      </c>
      <c r="AI14" s="69" t="s">
        <v>21</v>
      </c>
      <c r="AJ14" s="69" t="s">
        <v>12</v>
      </c>
      <c r="AK14" s="69" t="s">
        <v>13</v>
      </c>
      <c r="AL14" s="69" t="s">
        <v>14</v>
      </c>
      <c r="AM14" s="69" t="s">
        <v>15</v>
      </c>
      <c r="AN14" s="69" t="s">
        <v>16</v>
      </c>
      <c r="AO14" s="69" t="s">
        <v>17</v>
      </c>
      <c r="AP14" s="69" t="s">
        <v>18</v>
      </c>
      <c r="AQ14" s="69" t="s">
        <v>19</v>
      </c>
      <c r="AR14" s="69" t="s">
        <v>20</v>
      </c>
      <c r="AS14" s="31" t="s">
        <v>37</v>
      </c>
      <c r="AT14" s="31" t="s">
        <v>60</v>
      </c>
      <c r="AU14" s="30" t="s">
        <v>8</v>
      </c>
      <c r="AV14" s="30" t="s">
        <v>103</v>
      </c>
      <c r="AW14" s="32" t="s">
        <v>9</v>
      </c>
      <c r="AX14" s="33" t="s">
        <v>38</v>
      </c>
      <c r="AY14" s="33" t="s">
        <v>47</v>
      </c>
      <c r="AZ14" s="33" t="s">
        <v>53</v>
      </c>
      <c r="BA14" s="33" t="s">
        <v>54</v>
      </c>
      <c r="BB14" s="34" t="s">
        <v>55</v>
      </c>
      <c r="BC14" s="34" t="s">
        <v>56</v>
      </c>
      <c r="BD14" s="33" t="s">
        <v>57</v>
      </c>
      <c r="BE14" s="33" t="s">
        <v>58</v>
      </c>
      <c r="BF14" s="35" t="s">
        <v>65</v>
      </c>
      <c r="BG14" s="35" t="s">
        <v>66</v>
      </c>
      <c r="BH14" s="35" t="s">
        <v>67</v>
      </c>
      <c r="BI14" s="33" t="s">
        <v>62</v>
      </c>
      <c r="BJ14" s="35" t="s">
        <v>63</v>
      </c>
      <c r="BK14" s="33" t="s">
        <v>61</v>
      </c>
      <c r="BL14" s="35" t="s">
        <v>64</v>
      </c>
      <c r="BM14" s="33" t="s">
        <v>128</v>
      </c>
      <c r="BN14" s="36" t="s">
        <v>69</v>
      </c>
      <c r="BO14" s="33" t="s">
        <v>127</v>
      </c>
      <c r="BP14" s="36" t="s">
        <v>70</v>
      </c>
      <c r="BQ14" s="33" t="s">
        <v>76</v>
      </c>
      <c r="BR14" s="36" t="s">
        <v>71</v>
      </c>
      <c r="BS14" s="33" t="s">
        <v>72</v>
      </c>
      <c r="BT14" s="37" t="s">
        <v>73</v>
      </c>
      <c r="BU14" s="33" t="s">
        <v>29</v>
      </c>
      <c r="BV14" s="38" t="s">
        <v>74</v>
      </c>
      <c r="BW14" s="39" t="s">
        <v>30</v>
      </c>
    </row>
    <row r="15" spans="1:75" ht="13.5" customHeight="1">
      <c r="A15" s="20">
        <v>1</v>
      </c>
      <c r="B15" s="88" t="s">
        <v>86</v>
      </c>
      <c r="C15" s="40" t="s">
        <v>87</v>
      </c>
      <c r="D15" s="40" t="s">
        <v>88</v>
      </c>
      <c r="E15" s="40" t="s">
        <v>88</v>
      </c>
      <c r="F15" s="41" t="s">
        <v>89</v>
      </c>
      <c r="G15" s="42">
        <v>20</v>
      </c>
      <c r="H15" s="42" t="s">
        <v>109</v>
      </c>
      <c r="I15" s="41" t="s">
        <v>90</v>
      </c>
      <c r="J15" s="43" t="s">
        <v>86</v>
      </c>
      <c r="K15" s="43" t="s">
        <v>87</v>
      </c>
      <c r="L15" s="43" t="s">
        <v>88</v>
      </c>
      <c r="M15" s="43" t="s">
        <v>88</v>
      </c>
      <c r="N15" s="43" t="s">
        <v>89</v>
      </c>
      <c r="O15" s="43">
        <v>20</v>
      </c>
      <c r="P15" s="20"/>
      <c r="Q15" s="20" t="s">
        <v>126</v>
      </c>
      <c r="R15" s="44" t="s">
        <v>79</v>
      </c>
      <c r="S15" s="20" t="s">
        <v>27</v>
      </c>
      <c r="T15" s="20" t="s">
        <v>59</v>
      </c>
      <c r="U15" s="20" t="s">
        <v>122</v>
      </c>
      <c r="V15" s="20" t="s">
        <v>39</v>
      </c>
      <c r="W15" s="20" t="s">
        <v>44</v>
      </c>
      <c r="X15" s="42" t="s">
        <v>98</v>
      </c>
      <c r="Y15" s="40" t="s">
        <v>87</v>
      </c>
      <c r="Z15" s="40" t="s">
        <v>88</v>
      </c>
      <c r="AA15" s="42" t="s">
        <v>88</v>
      </c>
      <c r="AB15" s="40" t="s">
        <v>89</v>
      </c>
      <c r="AC15" s="42">
        <v>20</v>
      </c>
      <c r="AD15" s="42"/>
      <c r="AE15" s="45" t="s">
        <v>99</v>
      </c>
      <c r="AF15" s="44"/>
      <c r="AG15" s="70">
        <v>39672</v>
      </c>
      <c r="AH15" s="70">
        <v>35312</v>
      </c>
      <c r="AI15" s="70">
        <v>25167</v>
      </c>
      <c r="AJ15" s="70">
        <v>6138</v>
      </c>
      <c r="AK15" s="70">
        <v>0</v>
      </c>
      <c r="AL15" s="70">
        <v>0</v>
      </c>
      <c r="AM15" s="70">
        <v>0</v>
      </c>
      <c r="AN15" s="70">
        <v>0</v>
      </c>
      <c r="AO15" s="70">
        <v>0</v>
      </c>
      <c r="AP15" s="70">
        <v>4619</v>
      </c>
      <c r="AQ15" s="70">
        <v>32313</v>
      </c>
      <c r="AR15" s="70">
        <v>43834</v>
      </c>
      <c r="AS15" s="20">
        <f>SUM(AG15:AR15)</f>
        <v>187055</v>
      </c>
      <c r="AT15" s="20">
        <f t="shared" ref="AT15:AT19" si="0">SUM(AG15:AR15)</f>
        <v>187055</v>
      </c>
      <c r="AU15" s="46" t="s">
        <v>83</v>
      </c>
      <c r="AV15" s="47" t="s">
        <v>104</v>
      </c>
      <c r="AW15" s="72">
        <v>176</v>
      </c>
      <c r="AX15" s="45">
        <v>8760</v>
      </c>
      <c r="AY15" s="20">
        <v>12</v>
      </c>
      <c r="AZ15" s="48">
        <v>63</v>
      </c>
      <c r="BA15" s="48">
        <v>37</v>
      </c>
      <c r="BB15" s="48">
        <f>AZ15*AT15/100</f>
        <v>117844.65</v>
      </c>
      <c r="BC15" s="48">
        <f>AT15*BA15/100</f>
        <v>69210.350000000006</v>
      </c>
      <c r="BD15" s="85">
        <f>C$4/1000</f>
        <v>0</v>
      </c>
      <c r="BE15" s="85">
        <f>C$6/1000</f>
        <v>0</v>
      </c>
      <c r="BF15" s="49">
        <f>BB15*BD15</f>
        <v>0</v>
      </c>
      <c r="BG15" s="49">
        <f>BC15*BE15</f>
        <v>0</v>
      </c>
      <c r="BH15" s="49">
        <f>SUM(BF15:BG15)</f>
        <v>0</v>
      </c>
      <c r="BI15" s="73">
        <f>F4</f>
        <v>0</v>
      </c>
      <c r="BJ15" s="50">
        <f>BI15*AY15*AZ15/100</f>
        <v>0</v>
      </c>
      <c r="BK15" s="73">
        <f>F5</f>
        <v>0</v>
      </c>
      <c r="BL15" s="50">
        <f>BK15*AY15*BA15/100</f>
        <v>0</v>
      </c>
      <c r="BM15" s="46">
        <f>Ceny!D8</f>
        <v>9.8899999999999995E-3</v>
      </c>
      <c r="BN15" s="50">
        <f>BM15*AZ15/100*AX15*AW15</f>
        <v>9606.2440320000005</v>
      </c>
      <c r="BO15" s="46">
        <f>Ceny!B8</f>
        <v>9.8899999999999995E-3</v>
      </c>
      <c r="BP15" s="50">
        <f>BO15*BA15/100*AX15*AW15</f>
        <v>5641.7623679999997</v>
      </c>
      <c r="BQ15" s="46">
        <f>Ceny!E8</f>
        <v>2.7629999999999998E-2</v>
      </c>
      <c r="BR15" s="50">
        <f>BQ15*AT15*AZ15/100</f>
        <v>3256.0476795</v>
      </c>
      <c r="BS15" s="46">
        <f>Ceny!C8</f>
        <v>2.7629999999999998E-2</v>
      </c>
      <c r="BT15" s="50">
        <f>BS15*AT15*BA15/100</f>
        <v>1912.2819704999999</v>
      </c>
      <c r="BU15" s="51">
        <f>BH15+BJ15+BL15+BN15+BR15+BT15+BP15</f>
        <v>20416.336049999998</v>
      </c>
      <c r="BV15" s="51">
        <f>BU15*0.23</f>
        <v>4695.7572915000001</v>
      </c>
      <c r="BW15" s="51">
        <f>BV15+BU15</f>
        <v>25112.093341499996</v>
      </c>
    </row>
    <row r="16" spans="1:75" ht="13.5" customHeight="1">
      <c r="A16" s="20">
        <f>A15+1</f>
        <v>2</v>
      </c>
      <c r="B16" s="89" t="s">
        <v>86</v>
      </c>
      <c r="C16" s="40" t="s">
        <v>87</v>
      </c>
      <c r="D16" s="40" t="s">
        <v>88</v>
      </c>
      <c r="E16" s="40" t="s">
        <v>88</v>
      </c>
      <c r="F16" s="41" t="s">
        <v>89</v>
      </c>
      <c r="G16" s="42">
        <v>20</v>
      </c>
      <c r="H16" s="42" t="s">
        <v>109</v>
      </c>
      <c r="I16" s="41" t="s">
        <v>90</v>
      </c>
      <c r="J16" s="43" t="s">
        <v>91</v>
      </c>
      <c r="K16" s="43" t="s">
        <v>87</v>
      </c>
      <c r="L16" s="43" t="s">
        <v>88</v>
      </c>
      <c r="M16" s="43" t="s">
        <v>88</v>
      </c>
      <c r="N16" s="43" t="s">
        <v>92</v>
      </c>
      <c r="O16" s="43">
        <v>1</v>
      </c>
      <c r="P16" s="20"/>
      <c r="Q16" s="20" t="s">
        <v>126</v>
      </c>
      <c r="R16" s="44" t="s">
        <v>79</v>
      </c>
      <c r="S16" s="20" t="s">
        <v>27</v>
      </c>
      <c r="T16" s="20" t="s">
        <v>59</v>
      </c>
      <c r="U16" s="20" t="s">
        <v>122</v>
      </c>
      <c r="V16" s="20" t="s">
        <v>39</v>
      </c>
      <c r="W16" s="20" t="s">
        <v>44</v>
      </c>
      <c r="X16" s="42" t="s">
        <v>91</v>
      </c>
      <c r="Y16" s="40" t="s">
        <v>87</v>
      </c>
      <c r="Z16" s="40" t="s">
        <v>88</v>
      </c>
      <c r="AA16" s="42" t="s">
        <v>88</v>
      </c>
      <c r="AB16" s="40" t="s">
        <v>92</v>
      </c>
      <c r="AC16" s="42">
        <v>1</v>
      </c>
      <c r="AD16" s="42"/>
      <c r="AE16" s="52" t="s">
        <v>105</v>
      </c>
      <c r="AF16" s="44" t="s">
        <v>100</v>
      </c>
      <c r="AG16" s="71">
        <v>12579</v>
      </c>
      <c r="AH16" s="71">
        <v>8879</v>
      </c>
      <c r="AI16" s="71">
        <v>6164</v>
      </c>
      <c r="AJ16" s="71">
        <v>5411</v>
      </c>
      <c r="AK16" s="71">
        <v>2720</v>
      </c>
      <c r="AL16" s="71">
        <v>1577</v>
      </c>
      <c r="AM16" s="71">
        <v>795</v>
      </c>
      <c r="AN16" s="71">
        <v>1117</v>
      </c>
      <c r="AO16" s="71">
        <v>1251</v>
      </c>
      <c r="AP16" s="71">
        <v>5609</v>
      </c>
      <c r="AQ16" s="71">
        <v>6090</v>
      </c>
      <c r="AR16" s="71">
        <v>7657</v>
      </c>
      <c r="AS16" s="20">
        <f>SUM(AG16:AR16)</f>
        <v>59849</v>
      </c>
      <c r="AT16" s="20">
        <f t="shared" si="0"/>
        <v>59849</v>
      </c>
      <c r="AU16" s="46" t="s">
        <v>81</v>
      </c>
      <c r="AV16" s="47" t="s">
        <v>104</v>
      </c>
      <c r="AW16" s="43">
        <v>0</v>
      </c>
      <c r="AX16" s="45">
        <v>8760</v>
      </c>
      <c r="AY16" s="20">
        <v>12</v>
      </c>
      <c r="AZ16" s="48">
        <v>0</v>
      </c>
      <c r="BA16" s="48">
        <v>100</v>
      </c>
      <c r="BB16" s="48">
        <f>AZ16*AT16/100</f>
        <v>0</v>
      </c>
      <c r="BC16" s="48">
        <f>AT16*BA16/100</f>
        <v>59849</v>
      </c>
      <c r="BD16" s="85">
        <f t="shared" ref="BD16:BD19" si="1">C$4/1000</f>
        <v>0</v>
      </c>
      <c r="BE16" s="85">
        <f t="shared" ref="BE16:BE19" si="2">C$5/1000</f>
        <v>0</v>
      </c>
      <c r="BF16" s="49">
        <f t="shared" ref="BF16:BF19" si="3">BB16*BD16</f>
        <v>0</v>
      </c>
      <c r="BG16" s="49">
        <f t="shared" ref="BG16:BG19" si="4">BC16*BE16</f>
        <v>0</v>
      </c>
      <c r="BH16" s="49">
        <f t="shared" ref="BH16:BH19" si="5">SUM(BF16:BG16)</f>
        <v>0</v>
      </c>
      <c r="BI16" s="73">
        <f>E4</f>
        <v>0</v>
      </c>
      <c r="BJ16" s="50">
        <f t="shared" ref="BJ16:BJ19" si="6">BI16*AY16*AZ16/100</f>
        <v>0</v>
      </c>
      <c r="BK16" s="73">
        <f>E5</f>
        <v>0</v>
      </c>
      <c r="BL16" s="50">
        <f t="shared" ref="BL16:BL19" si="7">BK16*AY16*BA16/100</f>
        <v>0</v>
      </c>
      <c r="BM16" s="46">
        <f>Ceny!D5</f>
        <v>37.82</v>
      </c>
      <c r="BN16" s="50">
        <f t="shared" ref="BN16:BN19" si="8">BM16*AY16*AZ16/100</f>
        <v>0</v>
      </c>
      <c r="BO16" s="46">
        <f>Ceny!B5</f>
        <v>37.82</v>
      </c>
      <c r="BP16" s="50">
        <f>BO16*AY16*BA16/100</f>
        <v>453.84</v>
      </c>
      <c r="BQ16" s="46">
        <f>Ceny!E5</f>
        <v>6.216E-2</v>
      </c>
      <c r="BR16" s="50">
        <f>BQ16*AT16*AZ16/100</f>
        <v>0</v>
      </c>
      <c r="BS16" s="46">
        <f>Ceny!C5</f>
        <v>6.216E-2</v>
      </c>
      <c r="BT16" s="50">
        <f>BS16*AT16*BA16/100</f>
        <v>3720.2138399999994</v>
      </c>
      <c r="BU16" s="51">
        <f t="shared" ref="BU16:BU19" si="9">BH16+BJ16+BL16+BN16+BR16+BT16+BP16</f>
        <v>4174.0538399999996</v>
      </c>
      <c r="BV16" s="51">
        <f t="shared" ref="BV16:BV19" si="10">BU16*0.23</f>
        <v>960.03238319999991</v>
      </c>
      <c r="BW16" s="51">
        <f t="shared" ref="BW16:BW19" si="11">BV16+BU16</f>
        <v>5134.0862231999999</v>
      </c>
    </row>
    <row r="17" spans="1:75" ht="13.5" customHeight="1">
      <c r="A17" s="20">
        <f t="shared" ref="A17" si="12">A16+1</f>
        <v>3</v>
      </c>
      <c r="B17" s="88" t="s">
        <v>86</v>
      </c>
      <c r="C17" s="40" t="s">
        <v>87</v>
      </c>
      <c r="D17" s="40" t="s">
        <v>88</v>
      </c>
      <c r="E17" s="40" t="s">
        <v>88</v>
      </c>
      <c r="F17" s="41" t="s">
        <v>89</v>
      </c>
      <c r="G17" s="42">
        <v>20</v>
      </c>
      <c r="H17" s="42" t="s">
        <v>109</v>
      </c>
      <c r="I17" s="41" t="s">
        <v>90</v>
      </c>
      <c r="J17" s="43" t="s">
        <v>93</v>
      </c>
      <c r="K17" s="43" t="s">
        <v>87</v>
      </c>
      <c r="L17" s="43" t="s">
        <v>88</v>
      </c>
      <c r="M17" s="43" t="s">
        <v>88</v>
      </c>
      <c r="N17" s="43" t="s">
        <v>77</v>
      </c>
      <c r="O17" s="43">
        <v>1</v>
      </c>
      <c r="P17" s="20"/>
      <c r="Q17" s="20" t="s">
        <v>126</v>
      </c>
      <c r="R17" s="44" t="s">
        <v>79</v>
      </c>
      <c r="S17" s="20" t="s">
        <v>27</v>
      </c>
      <c r="T17" s="20" t="s">
        <v>59</v>
      </c>
      <c r="U17" s="20" t="s">
        <v>122</v>
      </c>
      <c r="V17" s="20" t="s">
        <v>39</v>
      </c>
      <c r="W17" s="20" t="s">
        <v>44</v>
      </c>
      <c r="X17" s="42" t="s">
        <v>93</v>
      </c>
      <c r="Y17" s="40" t="s">
        <v>87</v>
      </c>
      <c r="Z17" s="40" t="s">
        <v>88</v>
      </c>
      <c r="AA17" s="42" t="s">
        <v>88</v>
      </c>
      <c r="AB17" s="42" t="s">
        <v>77</v>
      </c>
      <c r="AC17" s="42">
        <v>1</v>
      </c>
      <c r="AD17" s="42"/>
      <c r="AE17" s="52" t="s">
        <v>106</v>
      </c>
      <c r="AF17" s="44"/>
      <c r="AG17" s="70">
        <v>56183</v>
      </c>
      <c r="AH17" s="70">
        <v>61921</v>
      </c>
      <c r="AI17" s="70">
        <v>48204</v>
      </c>
      <c r="AJ17" s="70">
        <v>30704</v>
      </c>
      <c r="AK17" s="70">
        <v>13323</v>
      </c>
      <c r="AL17" s="70">
        <v>5983</v>
      </c>
      <c r="AM17" s="70">
        <v>4094</v>
      </c>
      <c r="AN17" s="70">
        <v>2873</v>
      </c>
      <c r="AO17" s="70">
        <v>5897</v>
      </c>
      <c r="AP17" s="70">
        <v>14918</v>
      </c>
      <c r="AQ17" s="70">
        <v>46705</v>
      </c>
      <c r="AR17" s="70">
        <v>64847</v>
      </c>
      <c r="AS17" s="20">
        <f t="shared" ref="AS17:AS18" si="13">SUM(AG17:AR17)</f>
        <v>355652</v>
      </c>
      <c r="AT17" s="20">
        <f t="shared" si="0"/>
        <v>355652</v>
      </c>
      <c r="AU17" s="53" t="str">
        <f>AU15</f>
        <v>W-5.1</v>
      </c>
      <c r="AV17" s="53" t="s">
        <v>104</v>
      </c>
      <c r="AW17" s="72">
        <v>252</v>
      </c>
      <c r="AX17" s="45">
        <v>8760</v>
      </c>
      <c r="AY17" s="20">
        <v>12</v>
      </c>
      <c r="AZ17" s="48">
        <v>0</v>
      </c>
      <c r="BA17" s="48">
        <v>100</v>
      </c>
      <c r="BB17" s="48">
        <f>AZ17*AT17/100</f>
        <v>0</v>
      </c>
      <c r="BC17" s="48">
        <f>AT17*BA17/100</f>
        <v>355652</v>
      </c>
      <c r="BD17" s="85">
        <f t="shared" si="1"/>
        <v>0</v>
      </c>
      <c r="BE17" s="85">
        <f>C$6/1000</f>
        <v>0</v>
      </c>
      <c r="BF17" s="49">
        <f t="shared" si="3"/>
        <v>0</v>
      </c>
      <c r="BG17" s="49">
        <f t="shared" si="4"/>
        <v>0</v>
      </c>
      <c r="BH17" s="49">
        <f t="shared" si="5"/>
        <v>0</v>
      </c>
      <c r="BI17" s="74">
        <f>BI15</f>
        <v>0</v>
      </c>
      <c r="BJ17" s="50">
        <f t="shared" si="6"/>
        <v>0</v>
      </c>
      <c r="BK17" s="74">
        <f>BK15</f>
        <v>0</v>
      </c>
      <c r="BL17" s="50">
        <f t="shared" si="7"/>
        <v>0</v>
      </c>
      <c r="BM17" s="53">
        <f>BM15</f>
        <v>9.8899999999999995E-3</v>
      </c>
      <c r="BN17" s="50">
        <f t="shared" ref="BN17:BN18" si="14">BM17*AZ17/100*AX17*AW17</f>
        <v>0</v>
      </c>
      <c r="BO17" s="53">
        <f>BO15</f>
        <v>9.8899999999999995E-3</v>
      </c>
      <c r="BP17" s="50">
        <f>BO17*BA17/100*AX17*AW17</f>
        <v>21832.372799999997</v>
      </c>
      <c r="BQ17" s="53">
        <f>BQ15</f>
        <v>2.7629999999999998E-2</v>
      </c>
      <c r="BR17" s="50">
        <f>BQ17*AT17*AZ17/100</f>
        <v>0</v>
      </c>
      <c r="BS17" s="53">
        <f>BS15</f>
        <v>2.7629999999999998E-2</v>
      </c>
      <c r="BT17" s="50">
        <f>BS17*AT17*BA17/100</f>
        <v>9826.6647599999997</v>
      </c>
      <c r="BU17" s="51">
        <f t="shared" si="9"/>
        <v>31659.037559999997</v>
      </c>
      <c r="BV17" s="51">
        <f t="shared" si="10"/>
        <v>7281.5786387999997</v>
      </c>
      <c r="BW17" s="51">
        <f t="shared" si="11"/>
        <v>38940.616198799995</v>
      </c>
    </row>
    <row r="18" spans="1:75" ht="13.5" customHeight="1">
      <c r="A18" s="20">
        <v>4</v>
      </c>
      <c r="B18" s="89" t="s">
        <v>86</v>
      </c>
      <c r="C18" s="40" t="s">
        <v>87</v>
      </c>
      <c r="D18" s="40" t="s">
        <v>88</v>
      </c>
      <c r="E18" s="40" t="s">
        <v>88</v>
      </c>
      <c r="F18" s="41" t="s">
        <v>89</v>
      </c>
      <c r="G18" s="42">
        <v>20</v>
      </c>
      <c r="H18" s="42" t="s">
        <v>109</v>
      </c>
      <c r="I18" s="41" t="s">
        <v>90</v>
      </c>
      <c r="J18" s="43" t="s">
        <v>94</v>
      </c>
      <c r="K18" s="43" t="s">
        <v>87</v>
      </c>
      <c r="L18" s="43" t="s">
        <v>88</v>
      </c>
      <c r="M18" s="43" t="s">
        <v>95</v>
      </c>
      <c r="N18" s="43" t="s">
        <v>96</v>
      </c>
      <c r="O18" s="43">
        <v>22</v>
      </c>
      <c r="P18" s="20"/>
      <c r="Q18" s="20" t="s">
        <v>126</v>
      </c>
      <c r="R18" s="44" t="s">
        <v>79</v>
      </c>
      <c r="S18" s="20" t="s">
        <v>27</v>
      </c>
      <c r="T18" s="20" t="s">
        <v>59</v>
      </c>
      <c r="U18" s="20" t="s">
        <v>122</v>
      </c>
      <c r="V18" s="20" t="s">
        <v>39</v>
      </c>
      <c r="W18" s="20" t="s">
        <v>44</v>
      </c>
      <c r="X18" s="42" t="s">
        <v>94</v>
      </c>
      <c r="Y18" s="40" t="s">
        <v>87</v>
      </c>
      <c r="Z18" s="40" t="s">
        <v>88</v>
      </c>
      <c r="AA18" s="42" t="s">
        <v>95</v>
      </c>
      <c r="AB18" s="42" t="s">
        <v>96</v>
      </c>
      <c r="AC18" s="42">
        <v>22</v>
      </c>
      <c r="AD18" s="42"/>
      <c r="AE18" s="52" t="s">
        <v>107</v>
      </c>
      <c r="AF18" s="44" t="s">
        <v>101</v>
      </c>
      <c r="AG18" s="71">
        <v>44878</v>
      </c>
      <c r="AH18" s="71">
        <v>44482</v>
      </c>
      <c r="AI18" s="71">
        <v>37494</v>
      </c>
      <c r="AJ18" s="71">
        <v>26989</v>
      </c>
      <c r="AK18" s="71">
        <v>17269</v>
      </c>
      <c r="AL18" s="71">
        <v>7797</v>
      </c>
      <c r="AM18" s="71">
        <v>1631</v>
      </c>
      <c r="AN18" s="71">
        <v>0</v>
      </c>
      <c r="AO18" s="71">
        <v>8868</v>
      </c>
      <c r="AP18" s="71">
        <v>20395</v>
      </c>
      <c r="AQ18" s="71">
        <v>36378</v>
      </c>
      <c r="AR18" s="71">
        <v>47628</v>
      </c>
      <c r="AS18" s="20">
        <f t="shared" si="13"/>
        <v>293809</v>
      </c>
      <c r="AT18" s="20">
        <f t="shared" si="0"/>
        <v>293809</v>
      </c>
      <c r="AU18" s="53" t="str">
        <f>AU15</f>
        <v>W-5.1</v>
      </c>
      <c r="AV18" s="53" t="s">
        <v>104</v>
      </c>
      <c r="AW18" s="43">
        <v>131</v>
      </c>
      <c r="AX18" s="45">
        <v>8760</v>
      </c>
      <c r="AY18" s="20">
        <v>12</v>
      </c>
      <c r="AZ18" s="48">
        <v>0</v>
      </c>
      <c r="BA18" s="48">
        <v>100</v>
      </c>
      <c r="BB18" s="48">
        <f>AZ18*AT18/100</f>
        <v>0</v>
      </c>
      <c r="BC18" s="48">
        <f>AT18*BA18/100</f>
        <v>293809</v>
      </c>
      <c r="BD18" s="85">
        <f t="shared" si="1"/>
        <v>0</v>
      </c>
      <c r="BE18" s="85">
        <f>C$6/1000</f>
        <v>0</v>
      </c>
      <c r="BF18" s="49">
        <f t="shared" si="3"/>
        <v>0</v>
      </c>
      <c r="BG18" s="49">
        <f t="shared" si="4"/>
        <v>0</v>
      </c>
      <c r="BH18" s="49">
        <f t="shared" si="5"/>
        <v>0</v>
      </c>
      <c r="BI18" s="74">
        <f>BI15</f>
        <v>0</v>
      </c>
      <c r="BJ18" s="50">
        <f t="shared" si="6"/>
        <v>0</v>
      </c>
      <c r="BK18" s="74">
        <f>BK15</f>
        <v>0</v>
      </c>
      <c r="BL18" s="50">
        <f t="shared" si="7"/>
        <v>0</v>
      </c>
      <c r="BM18" s="53">
        <f>BM15</f>
        <v>9.8899999999999995E-3</v>
      </c>
      <c r="BN18" s="50">
        <f t="shared" si="14"/>
        <v>0</v>
      </c>
      <c r="BO18" s="53">
        <f>BO15</f>
        <v>9.8899999999999995E-3</v>
      </c>
      <c r="BP18" s="50">
        <f>BO18*BA18/100*AX18*AW18</f>
        <v>11349.368399999999</v>
      </c>
      <c r="BQ18" s="53">
        <f>BQ15</f>
        <v>2.7629999999999998E-2</v>
      </c>
      <c r="BR18" s="50">
        <f>BQ18*AT18*AZ18/100</f>
        <v>0</v>
      </c>
      <c r="BS18" s="53">
        <f>BS15</f>
        <v>2.7629999999999998E-2</v>
      </c>
      <c r="BT18" s="50">
        <f>BS18*AT18*BA18/100</f>
        <v>8117.9426700000004</v>
      </c>
      <c r="BU18" s="51">
        <f t="shared" si="9"/>
        <v>19467.31107</v>
      </c>
      <c r="BV18" s="51">
        <f t="shared" si="10"/>
        <v>4477.4815460999998</v>
      </c>
      <c r="BW18" s="51">
        <f t="shared" si="11"/>
        <v>23944.7926161</v>
      </c>
    </row>
    <row r="19" spans="1:75" ht="13.5" customHeight="1">
      <c r="A19" s="20">
        <v>5</v>
      </c>
      <c r="B19" s="88" t="s">
        <v>78</v>
      </c>
      <c r="C19" s="40" t="s">
        <v>87</v>
      </c>
      <c r="D19" s="40" t="s">
        <v>88</v>
      </c>
      <c r="E19" s="40" t="s">
        <v>88</v>
      </c>
      <c r="F19" s="41" t="s">
        <v>96</v>
      </c>
      <c r="G19" s="42">
        <v>96</v>
      </c>
      <c r="H19" s="42" t="s">
        <v>109</v>
      </c>
      <c r="I19" s="41" t="s">
        <v>97</v>
      </c>
      <c r="J19" s="43" t="s">
        <v>78</v>
      </c>
      <c r="K19" s="43" t="s">
        <v>87</v>
      </c>
      <c r="L19" s="43" t="s">
        <v>88</v>
      </c>
      <c r="M19" s="43" t="s">
        <v>88</v>
      </c>
      <c r="N19" s="43" t="s">
        <v>96</v>
      </c>
      <c r="O19" s="43">
        <v>96</v>
      </c>
      <c r="P19" s="20"/>
      <c r="Q19" s="20" t="s">
        <v>126</v>
      </c>
      <c r="R19" s="44" t="s">
        <v>79</v>
      </c>
      <c r="S19" s="20" t="s">
        <v>27</v>
      </c>
      <c r="T19" s="20" t="s">
        <v>59</v>
      </c>
      <c r="U19" s="20" t="s">
        <v>122</v>
      </c>
      <c r="V19" s="20" t="s">
        <v>39</v>
      </c>
      <c r="W19" s="20" t="s">
        <v>44</v>
      </c>
      <c r="X19" s="42" t="s">
        <v>78</v>
      </c>
      <c r="Y19" s="40" t="s">
        <v>87</v>
      </c>
      <c r="Z19" s="40" t="s">
        <v>88</v>
      </c>
      <c r="AA19" s="42" t="s">
        <v>88</v>
      </c>
      <c r="AB19" s="54" t="s">
        <v>96</v>
      </c>
      <c r="AC19" s="42">
        <v>96</v>
      </c>
      <c r="AD19" s="42"/>
      <c r="AE19" s="52" t="s">
        <v>108</v>
      </c>
      <c r="AF19" s="44" t="s">
        <v>102</v>
      </c>
      <c r="AG19" s="70">
        <v>10798</v>
      </c>
      <c r="AH19" s="70">
        <v>8943</v>
      </c>
      <c r="AI19" s="70">
        <v>8704</v>
      </c>
      <c r="AJ19" s="70">
        <v>7495</v>
      </c>
      <c r="AK19" s="70">
        <v>2952</v>
      </c>
      <c r="AL19" s="70">
        <v>1449</v>
      </c>
      <c r="AM19" s="70">
        <v>383</v>
      </c>
      <c r="AN19" s="70">
        <v>628</v>
      </c>
      <c r="AO19" s="70">
        <v>740</v>
      </c>
      <c r="AP19" s="70">
        <v>5670</v>
      </c>
      <c r="AQ19" s="70">
        <v>8099</v>
      </c>
      <c r="AR19" s="70">
        <v>12564</v>
      </c>
      <c r="AS19" s="20">
        <f>SUM(AG19:AR19)</f>
        <v>68425</v>
      </c>
      <c r="AT19" s="20">
        <f t="shared" si="0"/>
        <v>68425</v>
      </c>
      <c r="AU19" s="47" t="str">
        <f>AU16</f>
        <v>W-3.6</v>
      </c>
      <c r="AV19" s="47" t="s">
        <v>104</v>
      </c>
      <c r="AW19" s="72">
        <v>0</v>
      </c>
      <c r="AX19" s="45">
        <v>8760</v>
      </c>
      <c r="AY19" s="20">
        <v>12</v>
      </c>
      <c r="AZ19" s="48">
        <v>0</v>
      </c>
      <c r="BA19" s="48">
        <v>100</v>
      </c>
      <c r="BB19" s="48">
        <f>AZ19*AT19/100</f>
        <v>0</v>
      </c>
      <c r="BC19" s="48">
        <f>AT19*BA19/100</f>
        <v>68425</v>
      </c>
      <c r="BD19" s="85">
        <f t="shared" si="1"/>
        <v>0</v>
      </c>
      <c r="BE19" s="85">
        <f t="shared" si="2"/>
        <v>0</v>
      </c>
      <c r="BF19" s="49">
        <f t="shared" si="3"/>
        <v>0</v>
      </c>
      <c r="BG19" s="49">
        <f t="shared" si="4"/>
        <v>0</v>
      </c>
      <c r="BH19" s="49">
        <f t="shared" si="5"/>
        <v>0</v>
      </c>
      <c r="BI19" s="75">
        <f>BI16</f>
        <v>0</v>
      </c>
      <c r="BJ19" s="50">
        <f t="shared" si="6"/>
        <v>0</v>
      </c>
      <c r="BK19" s="75">
        <f>BK16</f>
        <v>0</v>
      </c>
      <c r="BL19" s="50">
        <f t="shared" si="7"/>
        <v>0</v>
      </c>
      <c r="BM19" s="47">
        <f>BM16</f>
        <v>37.82</v>
      </c>
      <c r="BN19" s="50">
        <f t="shared" si="8"/>
        <v>0</v>
      </c>
      <c r="BO19" s="47">
        <f>BO16</f>
        <v>37.82</v>
      </c>
      <c r="BP19" s="50">
        <f t="shared" ref="BP19" si="15">BO19*AY19*BA19/100</f>
        <v>453.84</v>
      </c>
      <c r="BQ19" s="47">
        <f>BQ16</f>
        <v>6.216E-2</v>
      </c>
      <c r="BR19" s="50">
        <f>BQ19*AT19*AZ19/100</f>
        <v>0</v>
      </c>
      <c r="BS19" s="47">
        <f>BS16</f>
        <v>6.216E-2</v>
      </c>
      <c r="BT19" s="50">
        <f>BS19*AT19*BA19/100</f>
        <v>4253.2979999999998</v>
      </c>
      <c r="BU19" s="51">
        <f t="shared" si="9"/>
        <v>4707.1379999999999</v>
      </c>
      <c r="BV19" s="51">
        <f t="shared" si="10"/>
        <v>1082.64174</v>
      </c>
      <c r="BW19" s="51">
        <f t="shared" si="11"/>
        <v>5789.7797399999999</v>
      </c>
    </row>
    <row r="20" spans="1:75">
      <c r="AT20" s="12">
        <f>SUM(AT15:AT19)</f>
        <v>964790</v>
      </c>
      <c r="BU20" s="55">
        <f>SUM(BU15:BU19)</f>
        <v>80423.876520000005</v>
      </c>
      <c r="BV20" s="55">
        <f>SUM(BV15:BV19)</f>
        <v>18497.491599599998</v>
      </c>
      <c r="BW20" s="55">
        <f>SUM(BW15:BW19)</f>
        <v>98921.368119599996</v>
      </c>
    </row>
    <row r="21" spans="1:75">
      <c r="AT21" s="12">
        <f>AT20/1000</f>
        <v>964.79</v>
      </c>
    </row>
  </sheetData>
  <mergeCells count="8">
    <mergeCell ref="B7:C7"/>
    <mergeCell ref="AS13:BS13"/>
    <mergeCell ref="B11:I11"/>
    <mergeCell ref="AG13:AR13"/>
    <mergeCell ref="B13:I13"/>
    <mergeCell ref="J13:P13"/>
    <mergeCell ref="Q13:W13"/>
    <mergeCell ref="X13:AF13"/>
  </mergeCells>
  <pageMargins left="0" right="0" top="0.39370078740157477" bottom="0.39370078740157477" header="0" footer="0"/>
  <pageSetup paperSize="9" orientation="portrait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workbookViewId="0">
      <selection activeCell="H4" sqref="H4"/>
    </sheetView>
  </sheetViews>
  <sheetFormatPr defaultRowHeight="11.5"/>
  <cols>
    <col min="1" max="16384" width="8.6640625" style="1"/>
  </cols>
  <sheetData>
    <row r="1" spans="1:5" ht="61.5" customHeight="1">
      <c r="A1" s="98" t="s">
        <v>8</v>
      </c>
      <c r="B1" s="98" t="s">
        <v>123</v>
      </c>
      <c r="C1" s="98"/>
      <c r="D1" s="98" t="s">
        <v>124</v>
      </c>
      <c r="E1" s="98"/>
    </row>
    <row r="2" spans="1:5" ht="69">
      <c r="A2" s="98"/>
      <c r="B2" s="2" t="s">
        <v>33</v>
      </c>
      <c r="C2" s="2" t="s">
        <v>32</v>
      </c>
      <c r="D2" s="2" t="s">
        <v>33</v>
      </c>
      <c r="E2" s="2" t="s">
        <v>32</v>
      </c>
    </row>
    <row r="3" spans="1:5">
      <c r="A3" s="4" t="s">
        <v>84</v>
      </c>
      <c r="B3" s="2">
        <v>6.8</v>
      </c>
      <c r="C3" s="2">
        <v>8.7510000000000004E-2</v>
      </c>
      <c r="D3" s="2">
        <f>B3</f>
        <v>6.8</v>
      </c>
      <c r="E3" s="2">
        <f>C3</f>
        <v>8.7510000000000004E-2</v>
      </c>
    </row>
    <row r="4" spans="1:5">
      <c r="A4" s="3" t="s">
        <v>80</v>
      </c>
      <c r="B4" s="3">
        <v>14.44</v>
      </c>
      <c r="C4" s="3">
        <v>6.9089999999999999E-2</v>
      </c>
      <c r="D4" s="2">
        <f t="shared" ref="D4:D8" si="0">B4</f>
        <v>14.44</v>
      </c>
      <c r="E4" s="2">
        <f t="shared" ref="E4:E8" si="1">C4</f>
        <v>6.9089999999999999E-2</v>
      </c>
    </row>
    <row r="5" spans="1:5">
      <c r="A5" s="3" t="s">
        <v>81</v>
      </c>
      <c r="B5" s="3">
        <v>37.82</v>
      </c>
      <c r="C5" s="3">
        <v>6.216E-2</v>
      </c>
      <c r="D5" s="2">
        <f t="shared" si="0"/>
        <v>37.82</v>
      </c>
      <c r="E5" s="2">
        <f t="shared" si="1"/>
        <v>6.216E-2</v>
      </c>
    </row>
    <row r="6" spans="1:5">
      <c r="A6" s="3" t="s">
        <v>75</v>
      </c>
      <c r="B6" s="3">
        <v>41.09</v>
      </c>
      <c r="C6" s="3">
        <v>6.216E-2</v>
      </c>
      <c r="D6" s="2">
        <f t="shared" si="0"/>
        <v>41.09</v>
      </c>
      <c r="E6" s="2">
        <f t="shared" si="1"/>
        <v>6.216E-2</v>
      </c>
    </row>
    <row r="7" spans="1:5">
      <c r="A7" s="3" t="s">
        <v>82</v>
      </c>
      <c r="B7" s="3">
        <v>266.81</v>
      </c>
      <c r="C7" s="3">
        <v>5.3990000000000003E-2</v>
      </c>
      <c r="D7" s="2">
        <f t="shared" si="0"/>
        <v>266.81</v>
      </c>
      <c r="E7" s="2">
        <f t="shared" si="1"/>
        <v>5.3990000000000003E-2</v>
      </c>
    </row>
    <row r="8" spans="1:5">
      <c r="A8" s="3" t="s">
        <v>83</v>
      </c>
      <c r="B8" s="3">
        <v>9.8899999999999995E-3</v>
      </c>
      <c r="C8" s="3">
        <v>2.7629999999999998E-2</v>
      </c>
      <c r="D8" s="2">
        <f t="shared" si="0"/>
        <v>9.8899999999999995E-3</v>
      </c>
      <c r="E8" s="2">
        <f t="shared" si="1"/>
        <v>2.7629999999999998E-2</v>
      </c>
    </row>
    <row r="9" spans="1:5">
      <c r="A9" s="3" t="s">
        <v>125</v>
      </c>
      <c r="B9" s="3">
        <v>9.3200000000000002E-3</v>
      </c>
      <c r="C9" s="3">
        <v>2.743E-2</v>
      </c>
      <c r="D9" s="2">
        <f t="shared" ref="D9" si="2">B9</f>
        <v>9.3200000000000002E-3</v>
      </c>
      <c r="E9" s="2">
        <f t="shared" ref="E9" si="3">C9</f>
        <v>2.743E-2</v>
      </c>
    </row>
  </sheetData>
  <mergeCells count="3">
    <mergeCell ref="A1:A2"/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workbookViewId="0">
      <selection sqref="A1:K6"/>
    </sheetView>
  </sheetViews>
  <sheetFormatPr defaultRowHeight="11.5"/>
  <cols>
    <col min="1" max="1" width="3.08203125" style="9" customWidth="1"/>
    <col min="2" max="2" width="10.75" style="9" customWidth="1"/>
    <col min="3" max="3" width="4.75" style="9" customWidth="1"/>
    <col min="4" max="4" width="6.33203125" style="9" customWidth="1"/>
    <col min="5" max="5" width="6.5" style="9" customWidth="1"/>
    <col min="6" max="6" width="8.6640625" style="9"/>
    <col min="7" max="7" width="4.08203125" style="9" customWidth="1"/>
    <col min="8" max="8" width="15" style="9" customWidth="1"/>
    <col min="9" max="16384" width="8.6640625" style="9"/>
  </cols>
  <sheetData>
    <row r="1" spans="1:11" ht="57.5">
      <c r="A1" s="5" t="s">
        <v>28</v>
      </c>
      <c r="B1" s="6" t="s">
        <v>7</v>
      </c>
      <c r="C1" s="6" t="s">
        <v>1</v>
      </c>
      <c r="D1" s="6" t="s">
        <v>2</v>
      </c>
      <c r="E1" s="6" t="s">
        <v>3</v>
      </c>
      <c r="F1" s="6" t="s">
        <v>4</v>
      </c>
      <c r="G1" s="7" t="s">
        <v>5</v>
      </c>
      <c r="H1" s="8" t="s">
        <v>26</v>
      </c>
      <c r="I1" s="7" t="s">
        <v>60</v>
      </c>
      <c r="J1" s="8" t="s">
        <v>8</v>
      </c>
      <c r="K1" s="8" t="s">
        <v>9</v>
      </c>
    </row>
    <row r="2" spans="1:11">
      <c r="A2" s="10">
        <f>'Wykaz ppg - kalkulator '!A15</f>
        <v>1</v>
      </c>
      <c r="B2" s="11" t="str">
        <f>'Wykaz ppg - kalkulator '!X15</f>
        <v>Urząd Gminy Kłomnice</v>
      </c>
      <c r="C2" s="11" t="str">
        <f>'Wykaz ppg - kalkulator '!Y15</f>
        <v>42-270</v>
      </c>
      <c r="D2" s="11" t="str">
        <f>'Wykaz ppg - kalkulator '!Z15</f>
        <v>Kłomnice</v>
      </c>
      <c r="E2" s="11" t="str">
        <f>'Wykaz ppg - kalkulator '!AA15</f>
        <v>Kłomnice</v>
      </c>
      <c r="F2" s="11" t="str">
        <f>'Wykaz ppg - kalkulator '!AB15</f>
        <v>Strażacka</v>
      </c>
      <c r="G2" s="11">
        <f>'Wykaz ppg - kalkulator '!AC15</f>
        <v>20</v>
      </c>
      <c r="H2" s="10" t="str">
        <f>'Wykaz ppg - kalkulator '!AE15</f>
        <v>8018590365500000026432</v>
      </c>
      <c r="I2" s="11">
        <f>'Wykaz ppg - kalkulator '!AT15</f>
        <v>187055</v>
      </c>
      <c r="J2" s="10" t="str">
        <f>'Wykaz ppg - kalkulator '!AU15</f>
        <v>W-5.1</v>
      </c>
      <c r="K2" s="3">
        <f>'Wykaz ppg - kalkulator '!AW15</f>
        <v>176</v>
      </c>
    </row>
    <row r="3" spans="1:11">
      <c r="A3" s="10">
        <f>'Wykaz ppg - kalkulator '!A16</f>
        <v>2</v>
      </c>
      <c r="B3" s="11" t="str">
        <f>'Wykaz ppg - kalkulator '!X16</f>
        <v>Przedszkole w Kłomnicach</v>
      </c>
      <c r="C3" s="11" t="str">
        <f>'Wykaz ppg - kalkulator '!Y16</f>
        <v>42-270</v>
      </c>
      <c r="D3" s="11" t="str">
        <f>'Wykaz ppg - kalkulator '!Z16</f>
        <v>Kłomnice</v>
      </c>
      <c r="E3" s="11" t="str">
        <f>'Wykaz ppg - kalkulator '!AA16</f>
        <v>Kłomnice</v>
      </c>
      <c r="F3" s="11" t="str">
        <f>'Wykaz ppg - kalkulator '!AB16</f>
        <v>Sądowa</v>
      </c>
      <c r="G3" s="11">
        <f>'Wykaz ppg - kalkulator '!AC16</f>
        <v>1</v>
      </c>
      <c r="H3" s="10" t="str">
        <f>'Wykaz ppg - kalkulator '!AE16</f>
        <v>8018590365500007163987</v>
      </c>
      <c r="I3" s="11">
        <f>'Wykaz ppg - kalkulator '!AT16</f>
        <v>59849</v>
      </c>
      <c r="J3" s="10" t="str">
        <f>'Wykaz ppg - kalkulator '!AU16</f>
        <v>W-3.6</v>
      </c>
      <c r="K3" s="3">
        <f>'Wykaz ppg - kalkulator '!AW16</f>
        <v>0</v>
      </c>
    </row>
    <row r="4" spans="1:11">
      <c r="A4" s="10">
        <f>'Wykaz ppg - kalkulator '!A17</f>
        <v>3</v>
      </c>
      <c r="B4" s="11" t="str">
        <f>'Wykaz ppg - kalkulator '!X17</f>
        <v>Zespół Szkół w Kłomnicach</v>
      </c>
      <c r="C4" s="11" t="str">
        <f>'Wykaz ppg - kalkulator '!Y17</f>
        <v>42-270</v>
      </c>
      <c r="D4" s="11" t="str">
        <f>'Wykaz ppg - kalkulator '!Z17</f>
        <v>Kłomnice</v>
      </c>
      <c r="E4" s="11" t="str">
        <f>'Wykaz ppg - kalkulator '!AA17</f>
        <v>Kłomnice</v>
      </c>
      <c r="F4" s="11" t="str">
        <f>'Wykaz ppg - kalkulator '!AB17</f>
        <v>Szkolna</v>
      </c>
      <c r="G4" s="11">
        <f>'Wykaz ppg - kalkulator '!AC17</f>
        <v>1</v>
      </c>
      <c r="H4" s="10" t="str">
        <f>'Wykaz ppg - kalkulator '!AE17</f>
        <v>8018590365500000011186</v>
      </c>
      <c r="I4" s="11">
        <f>'Wykaz ppg - kalkulator '!AT17</f>
        <v>355652</v>
      </c>
      <c r="J4" s="10" t="str">
        <f>'Wykaz ppg - kalkulator '!AU17</f>
        <v>W-5.1</v>
      </c>
      <c r="K4" s="3">
        <f>'Wykaz ppg - kalkulator '!AW17</f>
        <v>252</v>
      </c>
    </row>
    <row r="5" spans="1:11">
      <c r="A5" s="10">
        <f>'Wykaz ppg - kalkulator '!A18</f>
        <v>4</v>
      </c>
      <c r="B5" s="11" t="str">
        <f>'Wykaz ppg - kalkulator '!X18</f>
        <v>Zespół Szkół im. Jana Kochanowskiego w Witkowicach</v>
      </c>
      <c r="C5" s="11" t="str">
        <f>'Wykaz ppg - kalkulator '!Y18</f>
        <v>42-270</v>
      </c>
      <c r="D5" s="11" t="str">
        <f>'Wykaz ppg - kalkulator '!Z18</f>
        <v>Kłomnice</v>
      </c>
      <c r="E5" s="11" t="str">
        <f>'Wykaz ppg - kalkulator '!AA18</f>
        <v>Witkowice</v>
      </c>
      <c r="F5" s="11" t="str">
        <f>'Wykaz ppg - kalkulator '!AB18</f>
        <v>Częstochowska</v>
      </c>
      <c r="G5" s="11">
        <f>'Wykaz ppg - kalkulator '!AC18</f>
        <v>22</v>
      </c>
      <c r="H5" s="10" t="str">
        <f>'Wykaz ppg - kalkulator '!AE18</f>
        <v>8018590365500013445176</v>
      </c>
      <c r="I5" s="11">
        <f>'Wykaz ppg - kalkulator '!AT18</f>
        <v>293809</v>
      </c>
      <c r="J5" s="10" t="str">
        <f>'Wykaz ppg - kalkulator '!AU18</f>
        <v>W-5.1</v>
      </c>
      <c r="K5" s="3">
        <f>'Wykaz ppg - kalkulator '!AW18</f>
        <v>131</v>
      </c>
    </row>
    <row r="6" spans="1:11">
      <c r="A6" s="10">
        <f>'Wykaz ppg - kalkulator '!A19</f>
        <v>5</v>
      </c>
      <c r="B6" s="11" t="str">
        <f>'Wykaz ppg - kalkulator '!X19</f>
        <v>Gminny Ośrodek Kultury</v>
      </c>
      <c r="C6" s="11" t="str">
        <f>'Wykaz ppg - kalkulator '!Y19</f>
        <v>42-270</v>
      </c>
      <c r="D6" s="11" t="str">
        <f>'Wykaz ppg - kalkulator '!Z19</f>
        <v>Kłomnice</v>
      </c>
      <c r="E6" s="11" t="str">
        <f>'Wykaz ppg - kalkulator '!AA19</f>
        <v>Kłomnice</v>
      </c>
      <c r="F6" s="11" t="str">
        <f>'Wykaz ppg - kalkulator '!AB19</f>
        <v>Częstochowska</v>
      </c>
      <c r="G6" s="11">
        <f>'Wykaz ppg - kalkulator '!AC19</f>
        <v>96</v>
      </c>
      <c r="H6" s="10" t="str">
        <f>'Wykaz ppg - kalkulator '!AE19</f>
        <v>8018590365500007625157</v>
      </c>
      <c r="I6" s="11">
        <f>'Wykaz ppg - kalkulator '!AT19</f>
        <v>68425</v>
      </c>
      <c r="J6" s="10" t="str">
        <f>'Wykaz ppg - kalkulator '!AU19</f>
        <v>W-3.6</v>
      </c>
      <c r="K6" s="3">
        <f>'Wykaz ppg - kalkulator '!AW19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EBA63-CF41-4FAD-B7FF-6332718BA22F}">
  <dimension ref="A1:N8"/>
  <sheetViews>
    <sheetView workbookViewId="0">
      <selection activeCell="H1" sqref="H1:N8"/>
    </sheetView>
  </sheetViews>
  <sheetFormatPr defaultRowHeight="11.5"/>
  <cols>
    <col min="1" max="1" width="15.08203125" style="1" customWidth="1"/>
    <col min="2" max="2" width="18.9140625" style="1" customWidth="1"/>
    <col min="3" max="7" width="8.6640625" style="1"/>
    <col min="8" max="8" width="16.4140625" style="1" customWidth="1"/>
    <col min="9" max="14" width="7.4140625" style="1" customWidth="1"/>
    <col min="15" max="16384" width="8.6640625" style="1"/>
  </cols>
  <sheetData>
    <row r="1" spans="1:14" ht="45.5" customHeight="1">
      <c r="A1" s="81" t="s">
        <v>111</v>
      </c>
      <c r="B1" s="81" t="s">
        <v>112</v>
      </c>
      <c r="C1" s="81" t="s">
        <v>113</v>
      </c>
      <c r="D1" s="81" t="s">
        <v>114</v>
      </c>
      <c r="H1" s="77" t="s">
        <v>26</v>
      </c>
      <c r="I1" s="78" t="s">
        <v>10</v>
      </c>
      <c r="J1" s="78" t="s">
        <v>11</v>
      </c>
      <c r="K1" s="78" t="s">
        <v>21</v>
      </c>
      <c r="L1" s="78" t="s">
        <v>12</v>
      </c>
      <c r="M1" s="78" t="s">
        <v>13</v>
      </c>
      <c r="N1" s="78" t="s">
        <v>14</v>
      </c>
    </row>
    <row r="2" spans="1:14">
      <c r="A2" s="82">
        <v>1</v>
      </c>
      <c r="B2" s="11" t="str">
        <f>'wykaz ppe '!H2</f>
        <v>8018590365500000026432</v>
      </c>
      <c r="C2" s="83">
        <f>'wykaz ppe '!K2</f>
        <v>176</v>
      </c>
      <c r="D2" s="82">
        <f>'Wykaz ppg - kalkulator '!AS15</f>
        <v>187055</v>
      </c>
      <c r="H2" s="3" t="s">
        <v>99</v>
      </c>
      <c r="I2" s="3">
        <v>39672</v>
      </c>
      <c r="J2" s="3">
        <v>35312</v>
      </c>
      <c r="K2" s="3">
        <v>25167</v>
      </c>
      <c r="L2" s="3">
        <v>6138</v>
      </c>
      <c r="M2" s="3">
        <v>0</v>
      </c>
      <c r="N2" s="3">
        <v>0</v>
      </c>
    </row>
    <row r="3" spans="1:14">
      <c r="A3" s="82">
        <v>2</v>
      </c>
      <c r="B3" s="11" t="str">
        <f>'wykaz ppe '!H4</f>
        <v>8018590365500000011186</v>
      </c>
      <c r="C3" s="83">
        <f>'wykaz ppe '!K4</f>
        <v>252</v>
      </c>
      <c r="D3" s="82">
        <f>'Wykaz ppg - kalkulator '!AS17</f>
        <v>355652</v>
      </c>
      <c r="H3" s="3" t="s">
        <v>106</v>
      </c>
      <c r="I3" s="3">
        <v>56183</v>
      </c>
      <c r="J3" s="3">
        <v>61921</v>
      </c>
      <c r="K3" s="3">
        <v>48204</v>
      </c>
      <c r="L3" s="3">
        <v>30704</v>
      </c>
      <c r="M3" s="3">
        <v>13323</v>
      </c>
      <c r="N3" s="3">
        <v>5983</v>
      </c>
    </row>
    <row r="4" spans="1:14">
      <c r="A4" s="82">
        <v>3</v>
      </c>
      <c r="B4" s="11" t="str">
        <f>'wykaz ppe '!H5</f>
        <v>8018590365500013445176</v>
      </c>
      <c r="C4" s="83">
        <f>'wykaz ppe '!K5</f>
        <v>131</v>
      </c>
      <c r="D4" s="82">
        <f>'Wykaz ppg - kalkulator '!AT18</f>
        <v>293809</v>
      </c>
      <c r="H4" s="3" t="s">
        <v>107</v>
      </c>
      <c r="I4" s="3">
        <v>10798</v>
      </c>
      <c r="J4" s="3">
        <v>8943</v>
      </c>
      <c r="K4" s="3">
        <v>8704</v>
      </c>
      <c r="L4" s="3">
        <v>7495</v>
      </c>
      <c r="M4" s="3">
        <v>2952</v>
      </c>
      <c r="N4" s="3">
        <v>1449</v>
      </c>
    </row>
    <row r="5" spans="1:14" ht="42">
      <c r="A5" s="99" t="s">
        <v>115</v>
      </c>
      <c r="B5" s="99"/>
      <c r="C5" s="99"/>
      <c r="D5" s="82">
        <f>SUM(D2:D4)</f>
        <v>836516</v>
      </c>
      <c r="H5" s="77" t="s">
        <v>26</v>
      </c>
      <c r="I5" s="78" t="s">
        <v>15</v>
      </c>
      <c r="J5" s="78" t="s">
        <v>16</v>
      </c>
      <c r="K5" s="78" t="s">
        <v>17</v>
      </c>
      <c r="L5" s="78" t="s">
        <v>18</v>
      </c>
      <c r="M5" s="78" t="s">
        <v>19</v>
      </c>
      <c r="N5" s="78" t="s">
        <v>20</v>
      </c>
    </row>
    <row r="6" spans="1:14">
      <c r="H6" s="3" t="s">
        <v>99</v>
      </c>
      <c r="I6" s="3">
        <v>0</v>
      </c>
      <c r="J6" s="3">
        <v>0</v>
      </c>
      <c r="K6" s="3">
        <v>0</v>
      </c>
      <c r="L6" s="3">
        <v>4619</v>
      </c>
      <c r="M6" s="3">
        <v>32313</v>
      </c>
      <c r="N6" s="3">
        <v>43834</v>
      </c>
    </row>
    <row r="7" spans="1:14">
      <c r="A7" s="79"/>
      <c r="B7" s="80"/>
      <c r="C7" s="80"/>
      <c r="D7" s="80"/>
      <c r="E7" s="80"/>
      <c r="F7" s="80"/>
      <c r="G7" s="80"/>
      <c r="H7" s="3" t="s">
        <v>106</v>
      </c>
      <c r="I7" s="3">
        <v>4094</v>
      </c>
      <c r="J7" s="3">
        <v>2873</v>
      </c>
      <c r="K7" s="3">
        <v>5897</v>
      </c>
      <c r="L7" s="3">
        <v>14918</v>
      </c>
      <c r="M7" s="3">
        <v>46705</v>
      </c>
      <c r="N7" s="3">
        <v>64847</v>
      </c>
    </row>
    <row r="8" spans="1:14">
      <c r="H8" s="3" t="s">
        <v>107</v>
      </c>
      <c r="I8" s="3">
        <v>383</v>
      </c>
      <c r="J8" s="3">
        <v>628</v>
      </c>
      <c r="K8" s="3">
        <v>740</v>
      </c>
      <c r="L8" s="3">
        <v>5670</v>
      </c>
      <c r="M8" s="3">
        <v>8099</v>
      </c>
      <c r="N8" s="3">
        <v>12564</v>
      </c>
    </row>
  </sheetData>
  <mergeCells count="1"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FAD31-04B3-44DE-9B71-A4BC1F7A68F9}">
  <dimension ref="A1:G6"/>
  <sheetViews>
    <sheetView workbookViewId="0">
      <selection sqref="A1:G6"/>
    </sheetView>
  </sheetViews>
  <sheetFormatPr defaultRowHeight="14"/>
  <cols>
    <col min="1" max="1" width="4.5" customWidth="1"/>
    <col min="2" max="2" width="5.6640625" customWidth="1"/>
    <col min="5" max="5" width="4.33203125" customWidth="1"/>
  </cols>
  <sheetData>
    <row r="1" spans="1:7" ht="26" customHeight="1">
      <c r="A1" s="76" t="s">
        <v>28</v>
      </c>
      <c r="B1" s="101" t="s">
        <v>116</v>
      </c>
      <c r="C1" s="101"/>
      <c r="D1" s="101"/>
      <c r="E1" s="101"/>
      <c r="F1" s="101" t="s">
        <v>117</v>
      </c>
      <c r="G1" s="101"/>
    </row>
    <row r="2" spans="1:7">
      <c r="A2" s="59">
        <v>1</v>
      </c>
      <c r="B2" s="56" t="str">
        <f>'[1]Wykaz ppg - kalkulator '!Y14</f>
        <v>42-270</v>
      </c>
      <c r="C2" s="57" t="str">
        <f>'[1]Wykaz ppg - kalkulator '!AA14</f>
        <v>Kłomnice</v>
      </c>
      <c r="D2" s="57" t="str">
        <f>'[1]Wykaz ppg - kalkulator '!AB14</f>
        <v>Strażacka</v>
      </c>
      <c r="E2" s="58" t="str">
        <f>'[1]Wykaz ppg - kalkulator '!AC14</f>
        <v>20</v>
      </c>
      <c r="F2" s="100" t="str">
        <f>'[1]Wykaz ppg - kalkulator '!AE14</f>
        <v>8018590365500000026432</v>
      </c>
      <c r="G2" s="100"/>
    </row>
    <row r="3" spans="1:7">
      <c r="A3" s="59">
        <v>2</v>
      </c>
      <c r="B3" s="56" t="str">
        <f>'[1]Wykaz ppg - kalkulator '!Y15</f>
        <v>42-270</v>
      </c>
      <c r="C3" s="57" t="str">
        <f>'[1]Wykaz ppg - kalkulator '!AA15</f>
        <v>Kłomnice</v>
      </c>
      <c r="D3" s="57" t="str">
        <f>'[1]Wykaz ppg - kalkulator '!AB15</f>
        <v>Sądowa</v>
      </c>
      <c r="E3" s="58" t="str">
        <f>'[1]Wykaz ppg - kalkulator '!AC15</f>
        <v>1</v>
      </c>
      <c r="F3" s="100" t="str">
        <f>'[1]Wykaz ppg - kalkulator '!AE15</f>
        <v>8018590365500007163987</v>
      </c>
      <c r="G3" s="100"/>
    </row>
    <row r="4" spans="1:7">
      <c r="A4" s="59">
        <v>3</v>
      </c>
      <c r="B4" s="56" t="str">
        <f>'[1]Wykaz ppg - kalkulator '!Y16</f>
        <v>42-270</v>
      </c>
      <c r="C4" s="57" t="str">
        <f>'[1]Wykaz ppg - kalkulator '!AA16</f>
        <v>Kłomnice</v>
      </c>
      <c r="D4" s="57" t="str">
        <f>'[1]Wykaz ppg - kalkulator '!AB16</f>
        <v>Szkolna</v>
      </c>
      <c r="E4" s="58" t="str">
        <f>'[1]Wykaz ppg - kalkulator '!AC16</f>
        <v>1</v>
      </c>
      <c r="F4" s="100" t="str">
        <f>'[1]Wykaz ppg - kalkulator '!AE16</f>
        <v>8018590365500000011186</v>
      </c>
      <c r="G4" s="100"/>
    </row>
    <row r="5" spans="1:7">
      <c r="A5" s="59">
        <v>4</v>
      </c>
      <c r="B5" s="56" t="str">
        <f>'[1]Wykaz ppg - kalkulator '!Y17</f>
        <v>42-270</v>
      </c>
      <c r="C5" s="57" t="str">
        <f>'[1]Wykaz ppg - kalkulator '!AA17</f>
        <v>Witkowice</v>
      </c>
      <c r="D5" s="57" t="str">
        <f>'[1]Wykaz ppg - kalkulator '!AB17</f>
        <v>Częstochowska</v>
      </c>
      <c r="E5" s="58" t="str">
        <f>'[1]Wykaz ppg - kalkulator '!AC17</f>
        <v>22</v>
      </c>
      <c r="F5" s="100" t="str">
        <f>'[1]Wykaz ppg - kalkulator '!AE17</f>
        <v>8018590365500013445176</v>
      </c>
      <c r="G5" s="100"/>
    </row>
    <row r="6" spans="1:7">
      <c r="A6" s="59">
        <v>5</v>
      </c>
      <c r="B6" s="56" t="str">
        <f>'[1]Wykaz ppg - kalkulator '!Y18</f>
        <v>42-270</v>
      </c>
      <c r="C6" s="57" t="str">
        <f>'[1]Wykaz ppg - kalkulator '!AA18</f>
        <v>Kłomnice</v>
      </c>
      <c r="D6" s="57" t="str">
        <f>'[1]Wykaz ppg - kalkulator '!AB18</f>
        <v>Częstochowska</v>
      </c>
      <c r="E6" s="58" t="str">
        <f>'[1]Wykaz ppg - kalkulator '!AC18</f>
        <v>96</v>
      </c>
      <c r="F6" s="100" t="str">
        <f>'[1]Wykaz ppg - kalkulator '!AE18</f>
        <v>8018590365500007625157</v>
      </c>
      <c r="G6" s="100"/>
    </row>
  </sheetData>
  <mergeCells count="7">
    <mergeCell ref="F6:G6"/>
    <mergeCell ref="B1:E1"/>
    <mergeCell ref="F1:G1"/>
    <mergeCell ref="F2:G2"/>
    <mergeCell ref="F3:G3"/>
    <mergeCell ref="F4:G4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Wykaz ppg - kalkulator </vt:lpstr>
      <vt:lpstr>Ceny</vt:lpstr>
      <vt:lpstr>wykaz ppe </vt:lpstr>
      <vt:lpstr>dane techniczne </vt:lpstr>
      <vt:lpstr>akcyza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1a do SWZ</dc:title>
  <dc:creator>Jacek Walski</dc:creator>
  <cp:lastModifiedBy>Jacek Walski</cp:lastModifiedBy>
  <cp:revision>147</cp:revision>
  <cp:lastPrinted>2017-09-11T08:29:14Z</cp:lastPrinted>
  <dcterms:created xsi:type="dcterms:W3CDTF">2016-09-26T13:43:19Z</dcterms:created>
  <dcterms:modified xsi:type="dcterms:W3CDTF">2025-05-29T05:08:32Z</dcterms:modified>
</cp:coreProperties>
</file>