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ZĘŚĆ 1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73" i="1"/>
  <c r="F436" i="1" l="1"/>
  <c r="F435" i="1"/>
  <c r="F434" i="1"/>
  <c r="F433" i="1"/>
  <c r="F432" i="1"/>
  <c r="F431" i="1"/>
  <c r="K372" i="1" l="1"/>
  <c r="K371" i="1"/>
  <c r="K370" i="1"/>
  <c r="K369" i="1"/>
  <c r="K368" i="1"/>
  <c r="K367" i="1" l="1"/>
  <c r="K366" i="1"/>
  <c r="K365" i="1"/>
  <c r="K364" i="1"/>
  <c r="K363" i="1"/>
  <c r="F182" i="1" l="1"/>
  <c r="F181" i="1"/>
  <c r="F180" i="1"/>
  <c r="F179" i="1" l="1"/>
  <c r="F177" i="1"/>
  <c r="F176" i="1"/>
  <c r="F175" i="1"/>
  <c r="J134" i="1"/>
  <c r="O134" i="1" s="1"/>
  <c r="K134" i="1" s="1"/>
  <c r="N134" i="1" s="1"/>
  <c r="F174" i="1"/>
  <c r="J23" i="1" l="1"/>
  <c r="O23" i="1" s="1"/>
  <c r="K23" i="1" s="1"/>
  <c r="N23" i="1" s="1"/>
  <c r="J278" i="1"/>
  <c r="O278" i="1" s="1"/>
  <c r="K278" i="1" s="1"/>
  <c r="N278" i="1" s="1"/>
  <c r="J344" i="1"/>
  <c r="O344" i="1" s="1"/>
  <c r="K344" i="1" s="1"/>
  <c r="N344" i="1" s="1"/>
  <c r="J251" i="1" l="1"/>
  <c r="O251" i="1" s="1"/>
  <c r="K251" i="1" s="1"/>
  <c r="N251" i="1" s="1"/>
  <c r="J103" i="1" l="1"/>
  <c r="O103" i="1" s="1"/>
  <c r="K103" i="1" s="1"/>
  <c r="N103" i="1" s="1"/>
  <c r="J426" i="1" l="1"/>
  <c r="O426" i="1" s="1"/>
  <c r="K426" i="1" s="1"/>
  <c r="J345" i="1"/>
  <c r="J390" i="1"/>
  <c r="O390" i="1" s="1"/>
  <c r="K390" i="1" s="1"/>
  <c r="J419" i="1"/>
  <c r="J422" i="1"/>
  <c r="O422" i="1" s="1"/>
  <c r="J425" i="1"/>
  <c r="O425" i="1" s="1"/>
  <c r="K425" i="1" s="1"/>
  <c r="J421" i="1"/>
  <c r="O421" i="1" s="1"/>
  <c r="K421" i="1" s="1"/>
  <c r="M390" i="1" l="1"/>
  <c r="L390" i="1"/>
  <c r="N390" i="1"/>
  <c r="M426" i="1"/>
  <c r="L426" i="1"/>
  <c r="N426" i="1"/>
  <c r="M425" i="1"/>
  <c r="L425" i="1"/>
  <c r="N425" i="1"/>
  <c r="M421" i="1"/>
  <c r="L421" i="1"/>
  <c r="N421" i="1"/>
  <c r="J164" i="1"/>
  <c r="O164" i="1" s="1"/>
  <c r="K164" i="1" s="1"/>
  <c r="N164" i="1" s="1"/>
  <c r="J133" i="1"/>
  <c r="O133" i="1" s="1"/>
  <c r="K133" i="1" s="1"/>
  <c r="N133" i="1" s="1"/>
  <c r="J96" i="1"/>
  <c r="O96" i="1" s="1"/>
  <c r="K96" i="1" s="1"/>
  <c r="N96" i="1" s="1"/>
  <c r="J90" i="1"/>
  <c r="O90" i="1" s="1"/>
  <c r="K90" i="1" s="1"/>
  <c r="N90" i="1" s="1"/>
  <c r="J86" i="1"/>
  <c r="O86" i="1" s="1"/>
  <c r="K86" i="1" s="1"/>
  <c r="N86" i="1" s="1"/>
  <c r="J82" i="1"/>
  <c r="O82" i="1" s="1"/>
  <c r="K82" i="1" s="1"/>
  <c r="N82" i="1" s="1"/>
  <c r="J61" i="1" l="1"/>
  <c r="O61" i="1" s="1"/>
  <c r="K61" i="1" s="1"/>
  <c r="N61" i="1" s="1"/>
  <c r="J50" i="1"/>
  <c r="O50" i="1" s="1"/>
  <c r="K50" i="1" s="1"/>
  <c r="J46" i="1"/>
  <c r="O46" i="1" s="1"/>
  <c r="K46" i="1" s="1"/>
  <c r="J47" i="1"/>
  <c r="O47" i="1" s="1"/>
  <c r="K47" i="1" s="1"/>
  <c r="L47" i="1" s="1"/>
  <c r="J48" i="1"/>
  <c r="O48" i="1" s="1"/>
  <c r="K48" i="1" s="1"/>
  <c r="J32" i="1"/>
  <c r="O32" i="1" s="1"/>
  <c r="K32" i="1" s="1"/>
  <c r="L32" i="1" s="1"/>
  <c r="M50" i="1" l="1"/>
  <c r="L50" i="1"/>
  <c r="N50" i="1"/>
  <c r="L48" i="1"/>
  <c r="M48" i="1"/>
  <c r="N48" i="1"/>
  <c r="M46" i="1"/>
  <c r="L46" i="1"/>
  <c r="N47" i="1"/>
  <c r="M47" i="1"/>
  <c r="N46" i="1"/>
  <c r="N32" i="1"/>
  <c r="M32" i="1"/>
  <c r="J248" i="1"/>
  <c r="O248" i="1" s="1"/>
  <c r="K248" i="1" s="1"/>
  <c r="M248" i="1" l="1"/>
  <c r="L248" i="1"/>
  <c r="N248" i="1"/>
  <c r="J123" i="1"/>
  <c r="O123" i="1" s="1"/>
  <c r="K123" i="1" s="1"/>
  <c r="M123" i="1" l="1"/>
  <c r="N123" i="1"/>
  <c r="L123" i="1"/>
  <c r="J157" i="1"/>
  <c r="O157" i="1" s="1"/>
  <c r="K157" i="1" s="1"/>
  <c r="M157" i="1" s="1"/>
  <c r="J57" i="1"/>
  <c r="O57" i="1" s="1"/>
  <c r="K57" i="1" s="1"/>
  <c r="J30" i="1"/>
  <c r="O30" i="1" s="1"/>
  <c r="K30" i="1" s="1"/>
  <c r="J43" i="1"/>
  <c r="O43" i="1" s="1"/>
  <c r="K43" i="1" s="1"/>
  <c r="N157" i="1" l="1"/>
  <c r="L157" i="1"/>
  <c r="M57" i="1"/>
  <c r="L57" i="1"/>
  <c r="N57" i="1"/>
  <c r="M30" i="1"/>
  <c r="L30" i="1"/>
  <c r="N30" i="1"/>
  <c r="M43" i="1"/>
  <c r="L43" i="1"/>
  <c r="N43" i="1"/>
  <c r="J238" i="1" l="1"/>
  <c r="O238" i="1" s="1"/>
  <c r="K238" i="1" s="1"/>
  <c r="J239" i="1" l="1"/>
  <c r="L238" i="1"/>
  <c r="N238" i="1"/>
  <c r="M238" i="1"/>
  <c r="O239" i="1" l="1"/>
  <c r="J350" i="1"/>
  <c r="O350" i="1" s="1"/>
  <c r="K350" i="1" s="1"/>
  <c r="J349" i="1"/>
  <c r="O349" i="1" s="1"/>
  <c r="K349" i="1" s="1"/>
  <c r="J348" i="1"/>
  <c r="O348" i="1" s="1"/>
  <c r="K348" i="1" s="1"/>
  <c r="J229" i="1"/>
  <c r="O229" i="1" s="1"/>
  <c r="K229" i="1" s="1"/>
  <c r="N239" i="1" l="1"/>
  <c r="M239" i="1"/>
  <c r="L239" i="1"/>
  <c r="K239" i="1"/>
  <c r="M349" i="1"/>
  <c r="L349" i="1"/>
  <c r="N349" i="1"/>
  <c r="N350" i="1"/>
  <c r="M350" i="1"/>
  <c r="L350" i="1"/>
  <c r="N348" i="1"/>
  <c r="M348" i="1"/>
  <c r="L348" i="1"/>
  <c r="N229" i="1"/>
  <c r="M229" i="1"/>
  <c r="L229" i="1"/>
  <c r="AG16" i="1" l="1"/>
  <c r="J424" i="1" l="1"/>
  <c r="O424" i="1" s="1"/>
  <c r="K424" i="1" s="1"/>
  <c r="J423" i="1"/>
  <c r="O423" i="1" s="1"/>
  <c r="J420" i="1"/>
  <c r="O420" i="1" s="1"/>
  <c r="K420" i="1" s="1"/>
  <c r="O419" i="1"/>
  <c r="J415" i="1"/>
  <c r="J414" i="1"/>
  <c r="O414" i="1" s="1"/>
  <c r="K414" i="1" s="1"/>
  <c r="J413" i="1"/>
  <c r="J391" i="1"/>
  <c r="O391" i="1" s="1"/>
  <c r="K391" i="1" s="1"/>
  <c r="J389" i="1"/>
  <c r="O389" i="1" s="1"/>
  <c r="K389" i="1" s="1"/>
  <c r="L389" i="1" s="1"/>
  <c r="J388" i="1"/>
  <c r="J386" i="1"/>
  <c r="O386" i="1" s="1"/>
  <c r="J356" i="1"/>
  <c r="O356" i="1" s="1"/>
  <c r="J355" i="1"/>
  <c r="O355" i="1" s="1"/>
  <c r="K355" i="1" s="1"/>
  <c r="J354" i="1"/>
  <c r="O354" i="1" s="1"/>
  <c r="J353" i="1"/>
  <c r="O353" i="1" s="1"/>
  <c r="K353" i="1" s="1"/>
  <c r="J352" i="1"/>
  <c r="O352" i="1" s="1"/>
  <c r="J351" i="1"/>
  <c r="O351" i="1" s="1"/>
  <c r="K351" i="1" s="1"/>
  <c r="J347" i="1"/>
  <c r="O347" i="1" s="1"/>
  <c r="J346" i="1"/>
  <c r="O346" i="1" s="1"/>
  <c r="K346" i="1" s="1"/>
  <c r="O345" i="1"/>
  <c r="J343" i="1"/>
  <c r="O343" i="1" s="1"/>
  <c r="K343" i="1" s="1"/>
  <c r="L343" i="1" s="1"/>
  <c r="J342" i="1"/>
  <c r="O342" i="1" s="1"/>
  <c r="J341" i="1"/>
  <c r="O341" i="1" s="1"/>
  <c r="J340" i="1"/>
  <c r="O340" i="1" s="1"/>
  <c r="J339" i="1"/>
  <c r="O339" i="1" s="1"/>
  <c r="K339" i="1" s="1"/>
  <c r="J338" i="1"/>
  <c r="O338" i="1" s="1"/>
  <c r="K338" i="1" s="1"/>
  <c r="M338" i="1" s="1"/>
  <c r="J337" i="1"/>
  <c r="O337" i="1" s="1"/>
  <c r="J336" i="1"/>
  <c r="O336" i="1" s="1"/>
  <c r="J335" i="1"/>
  <c r="O335" i="1" s="1"/>
  <c r="J334" i="1"/>
  <c r="O334" i="1" s="1"/>
  <c r="K334" i="1" s="1"/>
  <c r="J333" i="1"/>
  <c r="O333" i="1" s="1"/>
  <c r="K333" i="1" s="1"/>
  <c r="M333" i="1" s="1"/>
  <c r="J332" i="1"/>
  <c r="O332" i="1" s="1"/>
  <c r="K332" i="1" s="1"/>
  <c r="J331" i="1"/>
  <c r="O331" i="1" s="1"/>
  <c r="K331" i="1" s="1"/>
  <c r="M331" i="1" s="1"/>
  <c r="J330" i="1"/>
  <c r="O330" i="1" s="1"/>
  <c r="K330" i="1" s="1"/>
  <c r="J329" i="1"/>
  <c r="O329" i="1" s="1"/>
  <c r="J328" i="1"/>
  <c r="O328" i="1" s="1"/>
  <c r="K328" i="1" s="1"/>
  <c r="M328" i="1" s="1"/>
  <c r="J327" i="1"/>
  <c r="O327" i="1" s="1"/>
  <c r="J326" i="1"/>
  <c r="O326" i="1" s="1"/>
  <c r="J325" i="1"/>
  <c r="O325" i="1" s="1"/>
  <c r="K325" i="1" s="1"/>
  <c r="M325" i="1" s="1"/>
  <c r="J324" i="1"/>
  <c r="O324" i="1" s="1"/>
  <c r="J323" i="1"/>
  <c r="O323" i="1" s="1"/>
  <c r="K323" i="1" s="1"/>
  <c r="M323" i="1" s="1"/>
  <c r="J322" i="1"/>
  <c r="O322" i="1" s="1"/>
  <c r="J321" i="1"/>
  <c r="O321" i="1" s="1"/>
  <c r="K321" i="1" s="1"/>
  <c r="M321" i="1" s="1"/>
  <c r="J320" i="1"/>
  <c r="O320" i="1" s="1"/>
  <c r="J319" i="1"/>
  <c r="O319" i="1" s="1"/>
  <c r="K319" i="1" s="1"/>
  <c r="M319" i="1" s="1"/>
  <c r="J318" i="1"/>
  <c r="O318" i="1" s="1"/>
  <c r="J317" i="1"/>
  <c r="O317" i="1" s="1"/>
  <c r="K317" i="1" s="1"/>
  <c r="M317" i="1" s="1"/>
  <c r="J316" i="1"/>
  <c r="O316" i="1" s="1"/>
  <c r="J315" i="1"/>
  <c r="O315" i="1" s="1"/>
  <c r="K315" i="1" s="1"/>
  <c r="M315" i="1" s="1"/>
  <c r="J314" i="1"/>
  <c r="O314" i="1" s="1"/>
  <c r="J313" i="1"/>
  <c r="O313" i="1" s="1"/>
  <c r="K313" i="1" s="1"/>
  <c r="M313" i="1" s="1"/>
  <c r="J312" i="1"/>
  <c r="O312" i="1" s="1"/>
  <c r="J311" i="1"/>
  <c r="O311" i="1" s="1"/>
  <c r="K311" i="1" s="1"/>
  <c r="M311" i="1" s="1"/>
  <c r="J310" i="1"/>
  <c r="O310" i="1" s="1"/>
  <c r="J309" i="1"/>
  <c r="O309" i="1" s="1"/>
  <c r="K309" i="1" s="1"/>
  <c r="M309" i="1" s="1"/>
  <c r="J308" i="1"/>
  <c r="O308" i="1" s="1"/>
  <c r="J307" i="1"/>
  <c r="O307" i="1" s="1"/>
  <c r="K307" i="1" s="1"/>
  <c r="M307" i="1" s="1"/>
  <c r="J306" i="1"/>
  <c r="O306" i="1" s="1"/>
  <c r="J305" i="1"/>
  <c r="O305" i="1" s="1"/>
  <c r="K305" i="1" s="1"/>
  <c r="M305" i="1" s="1"/>
  <c r="J304" i="1"/>
  <c r="O304" i="1" s="1"/>
  <c r="J303" i="1"/>
  <c r="O303" i="1" s="1"/>
  <c r="K303" i="1" s="1"/>
  <c r="M303" i="1" s="1"/>
  <c r="J302" i="1"/>
  <c r="O302" i="1" s="1"/>
  <c r="J301" i="1"/>
  <c r="O301" i="1" s="1"/>
  <c r="K301" i="1" s="1"/>
  <c r="M301" i="1" s="1"/>
  <c r="J300" i="1"/>
  <c r="O300" i="1" s="1"/>
  <c r="J299" i="1"/>
  <c r="O299" i="1" s="1"/>
  <c r="K299" i="1" s="1"/>
  <c r="M299" i="1" s="1"/>
  <c r="J298" i="1"/>
  <c r="O298" i="1" s="1"/>
  <c r="J297" i="1"/>
  <c r="O297" i="1" s="1"/>
  <c r="K297" i="1" s="1"/>
  <c r="M297" i="1" s="1"/>
  <c r="J296" i="1"/>
  <c r="O296" i="1" s="1"/>
  <c r="J295" i="1"/>
  <c r="O295" i="1" s="1"/>
  <c r="K295" i="1" s="1"/>
  <c r="M295" i="1" s="1"/>
  <c r="J294" i="1"/>
  <c r="O294" i="1" s="1"/>
  <c r="J293" i="1"/>
  <c r="O293" i="1" s="1"/>
  <c r="K293" i="1" s="1"/>
  <c r="J292" i="1"/>
  <c r="O292" i="1" s="1"/>
  <c r="K292" i="1" s="1"/>
  <c r="J291" i="1"/>
  <c r="O291" i="1" s="1"/>
  <c r="K291" i="1" s="1"/>
  <c r="J290" i="1"/>
  <c r="O290" i="1" s="1"/>
  <c r="K290" i="1" s="1"/>
  <c r="J289" i="1"/>
  <c r="O289" i="1" s="1"/>
  <c r="K289" i="1" s="1"/>
  <c r="J288" i="1"/>
  <c r="O288" i="1" s="1"/>
  <c r="K288" i="1" s="1"/>
  <c r="J287" i="1"/>
  <c r="O287" i="1" s="1"/>
  <c r="K287" i="1" s="1"/>
  <c r="N287" i="1" s="1"/>
  <c r="J286" i="1"/>
  <c r="O286" i="1" s="1"/>
  <c r="J285" i="1"/>
  <c r="O285" i="1" s="1"/>
  <c r="J284" i="1"/>
  <c r="O284" i="1" s="1"/>
  <c r="J283" i="1"/>
  <c r="O283" i="1" s="1"/>
  <c r="K283" i="1" s="1"/>
  <c r="J282" i="1"/>
  <c r="O282" i="1" s="1"/>
  <c r="K282" i="1" s="1"/>
  <c r="J281" i="1"/>
  <c r="O281" i="1" s="1"/>
  <c r="J280" i="1"/>
  <c r="O280" i="1" s="1"/>
  <c r="K280" i="1" s="1"/>
  <c r="J279" i="1"/>
  <c r="O279" i="1" s="1"/>
  <c r="K279" i="1" s="1"/>
  <c r="N279" i="1" s="1"/>
  <c r="J277" i="1"/>
  <c r="O277" i="1" s="1"/>
  <c r="J276" i="1"/>
  <c r="O276" i="1" s="1"/>
  <c r="J275" i="1"/>
  <c r="O275" i="1" s="1"/>
  <c r="K275" i="1" s="1"/>
  <c r="J274" i="1"/>
  <c r="O274" i="1" s="1"/>
  <c r="K274" i="1" s="1"/>
  <c r="J273" i="1"/>
  <c r="O273" i="1" s="1"/>
  <c r="K273" i="1" s="1"/>
  <c r="J272" i="1"/>
  <c r="O272" i="1" s="1"/>
  <c r="K272" i="1" s="1"/>
  <c r="J271" i="1"/>
  <c r="O271" i="1" s="1"/>
  <c r="J270" i="1"/>
  <c r="O270" i="1" s="1"/>
  <c r="K270" i="1" s="1"/>
  <c r="M270" i="1" s="1"/>
  <c r="J269" i="1"/>
  <c r="O269" i="1" s="1"/>
  <c r="K269" i="1" s="1"/>
  <c r="J268" i="1"/>
  <c r="O268" i="1" s="1"/>
  <c r="J267" i="1"/>
  <c r="O267" i="1" s="1"/>
  <c r="J266" i="1"/>
  <c r="O266" i="1" s="1"/>
  <c r="K266" i="1" s="1"/>
  <c r="N266" i="1" s="1"/>
  <c r="J265" i="1"/>
  <c r="O265" i="1" s="1"/>
  <c r="K265" i="1" s="1"/>
  <c r="J264" i="1"/>
  <c r="O264" i="1" s="1"/>
  <c r="J263" i="1"/>
  <c r="O263" i="1" s="1"/>
  <c r="J262" i="1"/>
  <c r="O262" i="1" s="1"/>
  <c r="K262" i="1" s="1"/>
  <c r="M262" i="1" s="1"/>
  <c r="J261" i="1"/>
  <c r="O261" i="1" s="1"/>
  <c r="K261" i="1" s="1"/>
  <c r="J260" i="1"/>
  <c r="O260" i="1" s="1"/>
  <c r="J259" i="1"/>
  <c r="O259" i="1" s="1"/>
  <c r="J258" i="1"/>
  <c r="O258" i="1" s="1"/>
  <c r="K258" i="1" s="1"/>
  <c r="N258" i="1" s="1"/>
  <c r="J257" i="1"/>
  <c r="O257" i="1" s="1"/>
  <c r="K257" i="1" s="1"/>
  <c r="J256" i="1"/>
  <c r="O256" i="1" s="1"/>
  <c r="J255" i="1"/>
  <c r="O255" i="1" s="1"/>
  <c r="J254" i="1"/>
  <c r="O254" i="1" s="1"/>
  <c r="K254" i="1" s="1"/>
  <c r="L254" i="1" s="1"/>
  <c r="J253" i="1"/>
  <c r="O253" i="1" s="1"/>
  <c r="K253" i="1" s="1"/>
  <c r="J252" i="1"/>
  <c r="O252" i="1" s="1"/>
  <c r="J250" i="1"/>
  <c r="O250" i="1" s="1"/>
  <c r="J249" i="1"/>
  <c r="O249" i="1" s="1"/>
  <c r="K249" i="1" s="1"/>
  <c r="N249" i="1" s="1"/>
  <c r="J247" i="1"/>
  <c r="O247" i="1" s="1"/>
  <c r="K247" i="1" s="1"/>
  <c r="J246" i="1"/>
  <c r="O246" i="1" s="1"/>
  <c r="K246" i="1" s="1"/>
  <c r="J245" i="1"/>
  <c r="O245" i="1" s="1"/>
  <c r="J244" i="1"/>
  <c r="O244" i="1" s="1"/>
  <c r="K244" i="1" s="1"/>
  <c r="J235" i="1"/>
  <c r="O235" i="1" s="1"/>
  <c r="J234" i="1"/>
  <c r="O234" i="1" s="1"/>
  <c r="J233" i="1"/>
  <c r="O233" i="1" s="1"/>
  <c r="J232" i="1"/>
  <c r="O232" i="1" s="1"/>
  <c r="J231" i="1"/>
  <c r="O231" i="1" s="1"/>
  <c r="J230" i="1"/>
  <c r="O230" i="1" s="1"/>
  <c r="J228" i="1"/>
  <c r="O228" i="1" s="1"/>
  <c r="K228" i="1" s="1"/>
  <c r="J227" i="1"/>
  <c r="O227" i="1" s="1"/>
  <c r="K227" i="1" s="1"/>
  <c r="N227" i="1" s="1"/>
  <c r="J226" i="1"/>
  <c r="O226" i="1" s="1"/>
  <c r="J225" i="1"/>
  <c r="O225" i="1" s="1"/>
  <c r="K225" i="1" s="1"/>
  <c r="M225" i="1" s="1"/>
  <c r="J224" i="1"/>
  <c r="O224" i="1" s="1"/>
  <c r="J223" i="1"/>
  <c r="O223" i="1" s="1"/>
  <c r="J222" i="1"/>
  <c r="O222" i="1" s="1"/>
  <c r="K222" i="1" s="1"/>
  <c r="J221" i="1"/>
  <c r="O221" i="1" s="1"/>
  <c r="K221" i="1" s="1"/>
  <c r="J220" i="1"/>
  <c r="O220" i="1" s="1"/>
  <c r="K220" i="1" s="1"/>
  <c r="J219" i="1"/>
  <c r="O219" i="1" s="1"/>
  <c r="K219" i="1" s="1"/>
  <c r="J218" i="1"/>
  <c r="O218" i="1" s="1"/>
  <c r="J217" i="1"/>
  <c r="O217" i="1" s="1"/>
  <c r="J216" i="1"/>
  <c r="O216" i="1" s="1"/>
  <c r="K216" i="1" s="1"/>
  <c r="J215" i="1"/>
  <c r="O215" i="1" s="1"/>
  <c r="K215" i="1" s="1"/>
  <c r="J214" i="1"/>
  <c r="O214" i="1" s="1"/>
  <c r="K214" i="1" s="1"/>
  <c r="M214" i="1" s="1"/>
  <c r="J213" i="1"/>
  <c r="O213" i="1" s="1"/>
  <c r="K213" i="1" s="1"/>
  <c r="J212" i="1"/>
  <c r="O212" i="1" s="1"/>
  <c r="J211" i="1"/>
  <c r="O211" i="1" s="1"/>
  <c r="J210" i="1"/>
  <c r="O210" i="1" s="1"/>
  <c r="K210" i="1" s="1"/>
  <c r="J209" i="1"/>
  <c r="O209" i="1" s="1"/>
  <c r="J208" i="1"/>
  <c r="O208" i="1" s="1"/>
  <c r="K208" i="1" s="1"/>
  <c r="M208" i="1" s="1"/>
  <c r="J207" i="1"/>
  <c r="O207" i="1" s="1"/>
  <c r="J206" i="1"/>
  <c r="O206" i="1" s="1"/>
  <c r="J205" i="1"/>
  <c r="O205" i="1" s="1"/>
  <c r="J204" i="1"/>
  <c r="O204" i="1" s="1"/>
  <c r="J203" i="1"/>
  <c r="O203" i="1" s="1"/>
  <c r="J202" i="1"/>
  <c r="O202" i="1" s="1"/>
  <c r="J201" i="1"/>
  <c r="O201" i="1" s="1"/>
  <c r="K201" i="1" s="1"/>
  <c r="L201" i="1" s="1"/>
  <c r="J200" i="1"/>
  <c r="O200" i="1" s="1"/>
  <c r="J199" i="1"/>
  <c r="O199" i="1" s="1"/>
  <c r="J198" i="1"/>
  <c r="O198" i="1" s="1"/>
  <c r="J197" i="1"/>
  <c r="J163" i="1"/>
  <c r="O163" i="1" s="1"/>
  <c r="K163" i="1" s="1"/>
  <c r="J162" i="1"/>
  <c r="O162" i="1" s="1"/>
  <c r="J161" i="1"/>
  <c r="O161" i="1" s="1"/>
  <c r="J160" i="1"/>
  <c r="O160" i="1" s="1"/>
  <c r="J159" i="1"/>
  <c r="O159" i="1" s="1"/>
  <c r="K159" i="1" s="1"/>
  <c r="J158" i="1"/>
  <c r="O158" i="1" s="1"/>
  <c r="J156" i="1"/>
  <c r="O156" i="1" s="1"/>
  <c r="J155" i="1"/>
  <c r="O155" i="1" s="1"/>
  <c r="J154" i="1"/>
  <c r="O154" i="1" s="1"/>
  <c r="K154" i="1" s="1"/>
  <c r="J153" i="1"/>
  <c r="O153" i="1" s="1"/>
  <c r="J152" i="1"/>
  <c r="O152" i="1" s="1"/>
  <c r="J151" i="1"/>
  <c r="O151" i="1" s="1"/>
  <c r="J150" i="1"/>
  <c r="O150" i="1" s="1"/>
  <c r="K150" i="1" s="1"/>
  <c r="J149" i="1"/>
  <c r="O149" i="1" s="1"/>
  <c r="J148" i="1"/>
  <c r="O148" i="1" s="1"/>
  <c r="J147" i="1"/>
  <c r="O147" i="1" s="1"/>
  <c r="K147" i="1" s="1"/>
  <c r="J146" i="1"/>
  <c r="O146" i="1" s="1"/>
  <c r="K146" i="1" s="1"/>
  <c r="J145" i="1"/>
  <c r="O145" i="1" s="1"/>
  <c r="J144" i="1"/>
  <c r="O144" i="1" s="1"/>
  <c r="J143" i="1"/>
  <c r="O143" i="1" s="1"/>
  <c r="J142" i="1"/>
  <c r="O142" i="1" s="1"/>
  <c r="K142" i="1" s="1"/>
  <c r="J141" i="1"/>
  <c r="O141" i="1" s="1"/>
  <c r="K141" i="1" s="1"/>
  <c r="L141" i="1" s="1"/>
  <c r="J140" i="1"/>
  <c r="O140" i="1" s="1"/>
  <c r="K140" i="1" s="1"/>
  <c r="J139" i="1"/>
  <c r="O139" i="1" s="1"/>
  <c r="K139" i="1" s="1"/>
  <c r="J138" i="1"/>
  <c r="O138" i="1" s="1"/>
  <c r="J137" i="1"/>
  <c r="O137" i="1" s="1"/>
  <c r="J136" i="1"/>
  <c r="O136" i="1" s="1"/>
  <c r="J135" i="1"/>
  <c r="O135" i="1" s="1"/>
  <c r="K135" i="1" s="1"/>
  <c r="J132" i="1"/>
  <c r="O132" i="1" s="1"/>
  <c r="J131" i="1"/>
  <c r="O131" i="1" s="1"/>
  <c r="J130" i="1"/>
  <c r="O130" i="1" s="1"/>
  <c r="K130" i="1" s="1"/>
  <c r="J129" i="1"/>
  <c r="O129" i="1" s="1"/>
  <c r="J128" i="1"/>
  <c r="O128" i="1" s="1"/>
  <c r="J127" i="1"/>
  <c r="O127" i="1" s="1"/>
  <c r="J126" i="1"/>
  <c r="O126" i="1" s="1"/>
  <c r="K126" i="1" s="1"/>
  <c r="J125" i="1"/>
  <c r="O125" i="1" s="1"/>
  <c r="J124" i="1"/>
  <c r="O124" i="1" s="1"/>
  <c r="K124" i="1" s="1"/>
  <c r="J122" i="1"/>
  <c r="O122" i="1" s="1"/>
  <c r="J121" i="1"/>
  <c r="O121" i="1" s="1"/>
  <c r="J120" i="1"/>
  <c r="O120" i="1" s="1"/>
  <c r="K120" i="1" s="1"/>
  <c r="J119" i="1"/>
  <c r="O119" i="1" s="1"/>
  <c r="J118" i="1"/>
  <c r="O118" i="1" s="1"/>
  <c r="J117" i="1"/>
  <c r="O117" i="1" s="1"/>
  <c r="J116" i="1"/>
  <c r="O116" i="1" s="1"/>
  <c r="J115" i="1"/>
  <c r="O115" i="1" s="1"/>
  <c r="J114" i="1"/>
  <c r="O114" i="1" s="1"/>
  <c r="J113" i="1"/>
  <c r="O113" i="1" s="1"/>
  <c r="J112" i="1"/>
  <c r="O112" i="1" s="1"/>
  <c r="J111" i="1"/>
  <c r="O111" i="1" s="1"/>
  <c r="J110" i="1"/>
  <c r="O110" i="1" s="1"/>
  <c r="J109" i="1"/>
  <c r="O109" i="1" s="1"/>
  <c r="J108" i="1"/>
  <c r="O108" i="1" s="1"/>
  <c r="J107" i="1"/>
  <c r="O107" i="1" s="1"/>
  <c r="J106" i="1"/>
  <c r="O106" i="1" s="1"/>
  <c r="J105" i="1"/>
  <c r="O105" i="1" s="1"/>
  <c r="J104" i="1"/>
  <c r="O104" i="1" s="1"/>
  <c r="J102" i="1"/>
  <c r="O102" i="1" s="1"/>
  <c r="J101" i="1"/>
  <c r="O101" i="1" s="1"/>
  <c r="J100" i="1"/>
  <c r="O100" i="1" s="1"/>
  <c r="F99" i="1"/>
  <c r="F178" i="1" s="1"/>
  <c r="J98" i="1"/>
  <c r="O98" i="1" s="1"/>
  <c r="J97" i="1"/>
  <c r="O97" i="1" s="1"/>
  <c r="K97" i="1" s="1"/>
  <c r="J95" i="1"/>
  <c r="O95" i="1" s="1"/>
  <c r="J94" i="1"/>
  <c r="O94" i="1" s="1"/>
  <c r="K94" i="1" s="1"/>
  <c r="J93" i="1"/>
  <c r="O93" i="1" s="1"/>
  <c r="J92" i="1"/>
  <c r="O92" i="1" s="1"/>
  <c r="J91" i="1"/>
  <c r="O91" i="1" s="1"/>
  <c r="K91" i="1" s="1"/>
  <c r="J89" i="1"/>
  <c r="O89" i="1" s="1"/>
  <c r="K89" i="1" s="1"/>
  <c r="J88" i="1"/>
  <c r="O88" i="1" s="1"/>
  <c r="J87" i="1"/>
  <c r="O87" i="1" s="1"/>
  <c r="K87" i="1" s="1"/>
  <c r="J85" i="1"/>
  <c r="O85" i="1" s="1"/>
  <c r="K85" i="1" s="1"/>
  <c r="J84" i="1"/>
  <c r="O84" i="1" s="1"/>
  <c r="J83" i="1"/>
  <c r="O83" i="1" s="1"/>
  <c r="K83" i="1" s="1"/>
  <c r="J81" i="1"/>
  <c r="O81" i="1" s="1"/>
  <c r="K81" i="1" s="1"/>
  <c r="J80" i="1"/>
  <c r="O80" i="1" s="1"/>
  <c r="K80" i="1" s="1"/>
  <c r="J79" i="1"/>
  <c r="O79" i="1" s="1"/>
  <c r="J72" i="1"/>
  <c r="O72" i="1" s="1"/>
  <c r="K72" i="1" s="1"/>
  <c r="N72" i="1" s="1"/>
  <c r="J71" i="1"/>
  <c r="O71" i="1" s="1"/>
  <c r="K71" i="1" s="1"/>
  <c r="N71" i="1" s="1"/>
  <c r="F69" i="1"/>
  <c r="J66" i="1"/>
  <c r="J65" i="1"/>
  <c r="O65" i="1" s="1"/>
  <c r="K65" i="1" s="1"/>
  <c r="J64" i="1"/>
  <c r="J63" i="1"/>
  <c r="O63" i="1" s="1"/>
  <c r="K63" i="1" s="1"/>
  <c r="J62" i="1"/>
  <c r="J60" i="1"/>
  <c r="O60" i="1" s="1"/>
  <c r="K60" i="1" s="1"/>
  <c r="J59" i="1"/>
  <c r="O59" i="1" s="1"/>
  <c r="K59" i="1" s="1"/>
  <c r="J58" i="1"/>
  <c r="O58" i="1" s="1"/>
  <c r="K58" i="1" s="1"/>
  <c r="J56" i="1"/>
  <c r="O56" i="1" s="1"/>
  <c r="K56" i="1" s="1"/>
  <c r="J55" i="1"/>
  <c r="O55" i="1" s="1"/>
  <c r="K55" i="1" s="1"/>
  <c r="J54" i="1"/>
  <c r="O54" i="1" s="1"/>
  <c r="K54" i="1" s="1"/>
  <c r="J53" i="1"/>
  <c r="O53" i="1" s="1"/>
  <c r="K53" i="1" s="1"/>
  <c r="J52" i="1"/>
  <c r="J51" i="1"/>
  <c r="O51" i="1" s="1"/>
  <c r="K51" i="1" s="1"/>
  <c r="J49" i="1"/>
  <c r="O49" i="1" s="1"/>
  <c r="K49" i="1" s="1"/>
  <c r="J45" i="1"/>
  <c r="O45" i="1" s="1"/>
  <c r="K45" i="1" s="1"/>
  <c r="N45" i="1" s="1"/>
  <c r="J44" i="1"/>
  <c r="O44" i="1" s="1"/>
  <c r="K44" i="1" s="1"/>
  <c r="N44" i="1" s="1"/>
  <c r="J42" i="1"/>
  <c r="O42" i="1" s="1"/>
  <c r="K42" i="1" s="1"/>
  <c r="N42" i="1" s="1"/>
  <c r="J41" i="1"/>
  <c r="J40" i="1"/>
  <c r="J39" i="1"/>
  <c r="O39" i="1" s="1"/>
  <c r="K39" i="1" s="1"/>
  <c r="J38" i="1"/>
  <c r="O38" i="1" s="1"/>
  <c r="K38" i="1" s="1"/>
  <c r="J37" i="1"/>
  <c r="O37" i="1" s="1"/>
  <c r="K37" i="1" s="1"/>
  <c r="J36" i="1"/>
  <c r="O36" i="1" s="1"/>
  <c r="K36" i="1" s="1"/>
  <c r="J35" i="1"/>
  <c r="O35" i="1" s="1"/>
  <c r="K35" i="1" s="1"/>
  <c r="J34" i="1"/>
  <c r="O34" i="1" s="1"/>
  <c r="K34" i="1" s="1"/>
  <c r="J33" i="1"/>
  <c r="J31" i="1"/>
  <c r="O31" i="1" s="1"/>
  <c r="K31" i="1" s="1"/>
  <c r="J29" i="1"/>
  <c r="O29" i="1" s="1"/>
  <c r="K29" i="1" s="1"/>
  <c r="J28" i="1"/>
  <c r="O28" i="1" s="1"/>
  <c r="J27" i="1"/>
  <c r="O27" i="1" s="1"/>
  <c r="K27" i="1" s="1"/>
  <c r="J26" i="1"/>
  <c r="J25" i="1"/>
  <c r="O25" i="1" s="1"/>
  <c r="J24" i="1"/>
  <c r="O24" i="1" s="1"/>
  <c r="J22" i="1"/>
  <c r="O22" i="1" s="1"/>
  <c r="K22" i="1" s="1"/>
  <c r="M22" i="1" s="1"/>
  <c r="J21" i="1"/>
  <c r="J20" i="1"/>
  <c r="O20" i="1" s="1"/>
  <c r="J19" i="1"/>
  <c r="O19" i="1" s="1"/>
  <c r="J18" i="1"/>
  <c r="J17" i="1"/>
  <c r="O17" i="1" s="1"/>
  <c r="K17" i="1" s="1"/>
  <c r="J16" i="1"/>
  <c r="O16" i="1" s="1"/>
  <c r="K16" i="1" s="1"/>
  <c r="M16" i="1" s="1"/>
  <c r="J15" i="1"/>
  <c r="J14" i="1"/>
  <c r="O427" i="1" l="1"/>
  <c r="K79" i="1"/>
  <c r="L79" i="1" s="1"/>
  <c r="O413" i="1"/>
  <c r="J99" i="1"/>
  <c r="O99" i="1" s="1"/>
  <c r="O165" i="1" s="1"/>
  <c r="O388" i="1"/>
  <c r="O392" i="1" s="1"/>
  <c r="O393" i="1" s="1"/>
  <c r="J392" i="1"/>
  <c r="K422" i="1"/>
  <c r="M422" i="1" s="1"/>
  <c r="M244" i="1"/>
  <c r="M339" i="1"/>
  <c r="M334" i="1"/>
  <c r="L307" i="1"/>
  <c r="L295" i="1"/>
  <c r="L331" i="1"/>
  <c r="L287" i="1"/>
  <c r="N262" i="1"/>
  <c r="L299" i="1"/>
  <c r="N301" i="1"/>
  <c r="L303" i="1"/>
  <c r="N315" i="1"/>
  <c r="M254" i="1"/>
  <c r="N270" i="1"/>
  <c r="N299" i="1"/>
  <c r="N309" i="1"/>
  <c r="L311" i="1"/>
  <c r="L328" i="1"/>
  <c r="L262" i="1"/>
  <c r="L315" i="1"/>
  <c r="N317" i="1"/>
  <c r="L321" i="1"/>
  <c r="L323" i="1"/>
  <c r="L325" i="1"/>
  <c r="L258" i="1"/>
  <c r="M279" i="1"/>
  <c r="M287" i="1"/>
  <c r="N307" i="1"/>
  <c r="N328" i="1"/>
  <c r="L249" i="1"/>
  <c r="L270" i="1"/>
  <c r="N339" i="1"/>
  <c r="N257" i="1"/>
  <c r="M257" i="1"/>
  <c r="L257" i="1"/>
  <c r="N273" i="1"/>
  <c r="L273" i="1"/>
  <c r="M273" i="1"/>
  <c r="L414" i="1"/>
  <c r="M414" i="1"/>
  <c r="N265" i="1"/>
  <c r="M265" i="1"/>
  <c r="L265" i="1"/>
  <c r="N282" i="1"/>
  <c r="L282" i="1"/>
  <c r="L420" i="1"/>
  <c r="M420" i="1"/>
  <c r="L244" i="1"/>
  <c r="N254" i="1"/>
  <c r="L266" i="1"/>
  <c r="N295" i="1"/>
  <c r="L297" i="1"/>
  <c r="N303" i="1"/>
  <c r="L305" i="1"/>
  <c r="N311" i="1"/>
  <c r="L313" i="1"/>
  <c r="M389" i="1"/>
  <c r="N297" i="1"/>
  <c r="N305" i="1"/>
  <c r="N313" i="1"/>
  <c r="K386" i="1"/>
  <c r="L279" i="1"/>
  <c r="L301" i="1"/>
  <c r="L309" i="1"/>
  <c r="L317" i="1"/>
  <c r="N333" i="1"/>
  <c r="N16" i="1"/>
  <c r="N22" i="1"/>
  <c r="N291" i="1"/>
  <c r="L291" i="1"/>
  <c r="N247" i="1"/>
  <c r="M247" i="1"/>
  <c r="L247" i="1"/>
  <c r="N214" i="1"/>
  <c r="M201" i="1"/>
  <c r="L214" i="1"/>
  <c r="L27" i="1"/>
  <c r="M27" i="1"/>
  <c r="N63" i="1"/>
  <c r="L63" i="1"/>
  <c r="N146" i="1"/>
  <c r="L146" i="1"/>
  <c r="M146" i="1"/>
  <c r="N17" i="1"/>
  <c r="M17" i="1"/>
  <c r="L17" i="1"/>
  <c r="N53" i="1"/>
  <c r="L53" i="1"/>
  <c r="N55" i="1"/>
  <c r="M55" i="1"/>
  <c r="L55" i="1"/>
  <c r="N60" i="1"/>
  <c r="M60" i="1"/>
  <c r="L60" i="1"/>
  <c r="N85" i="1"/>
  <c r="L85" i="1"/>
  <c r="M85" i="1"/>
  <c r="N89" i="1"/>
  <c r="M89" i="1"/>
  <c r="L89" i="1"/>
  <c r="N221" i="1"/>
  <c r="L221" i="1"/>
  <c r="M221" i="1"/>
  <c r="N29" i="1"/>
  <c r="M29" i="1"/>
  <c r="L29" i="1"/>
  <c r="N35" i="1"/>
  <c r="M35" i="1"/>
  <c r="L35" i="1"/>
  <c r="N37" i="1"/>
  <c r="M37" i="1"/>
  <c r="L37" i="1"/>
  <c r="N39" i="1"/>
  <c r="M39" i="1"/>
  <c r="L39" i="1"/>
  <c r="N54" i="1"/>
  <c r="M54" i="1"/>
  <c r="L54" i="1"/>
  <c r="N65" i="1"/>
  <c r="L65" i="1"/>
  <c r="N81" i="1"/>
  <c r="M81" i="1"/>
  <c r="L81" i="1"/>
  <c r="N154" i="1"/>
  <c r="L154" i="1"/>
  <c r="M154" i="1"/>
  <c r="N219" i="1"/>
  <c r="L219" i="1"/>
  <c r="M219" i="1"/>
  <c r="N31" i="1"/>
  <c r="L31" i="1"/>
  <c r="M31" i="1"/>
  <c r="N51" i="1"/>
  <c r="L51" i="1"/>
  <c r="M51" i="1"/>
  <c r="N58" i="1"/>
  <c r="M58" i="1"/>
  <c r="L58" i="1"/>
  <c r="N83" i="1"/>
  <c r="M83" i="1"/>
  <c r="L83" i="1"/>
  <c r="L42" i="1"/>
  <c r="L44" i="1"/>
  <c r="L45" i="1"/>
  <c r="N201" i="1"/>
  <c r="N208" i="1"/>
  <c r="L227" i="1"/>
  <c r="M227" i="1"/>
  <c r="L351" i="1"/>
  <c r="M351" i="1"/>
  <c r="M343" i="1"/>
  <c r="N225" i="1"/>
  <c r="L225" i="1"/>
  <c r="L355" i="1"/>
  <c r="M355" i="1"/>
  <c r="L72" i="1"/>
  <c r="L71" i="1"/>
  <c r="K24" i="1"/>
  <c r="K20" i="1"/>
  <c r="O18" i="1"/>
  <c r="K19" i="1"/>
  <c r="O40" i="1"/>
  <c r="O64" i="1"/>
  <c r="N91" i="1"/>
  <c r="M91" i="1"/>
  <c r="L91" i="1"/>
  <c r="N94" i="1"/>
  <c r="M94" i="1"/>
  <c r="L94" i="1"/>
  <c r="N97" i="1"/>
  <c r="M97" i="1"/>
  <c r="L97" i="1"/>
  <c r="K113" i="1"/>
  <c r="K119" i="1"/>
  <c r="N120" i="1"/>
  <c r="M120" i="1"/>
  <c r="L120" i="1"/>
  <c r="K121" i="1"/>
  <c r="N124" i="1"/>
  <c r="M124" i="1"/>
  <c r="L124" i="1"/>
  <c r="N126" i="1"/>
  <c r="M126" i="1"/>
  <c r="L126" i="1"/>
  <c r="K128" i="1"/>
  <c r="M140" i="1"/>
  <c r="L140" i="1"/>
  <c r="N140" i="1"/>
  <c r="K144" i="1"/>
  <c r="N150" i="1"/>
  <c r="M150" i="1"/>
  <c r="L150" i="1"/>
  <c r="K152" i="1"/>
  <c r="O15" i="1"/>
  <c r="L16" i="1"/>
  <c r="O21" i="1"/>
  <c r="L22" i="1"/>
  <c r="K25" i="1"/>
  <c r="O26" i="1"/>
  <c r="K28" i="1"/>
  <c r="N87" i="1"/>
  <c r="M87" i="1"/>
  <c r="L87" i="1"/>
  <c r="K93" i="1"/>
  <c r="K102" i="1"/>
  <c r="K125" i="1"/>
  <c r="K149" i="1"/>
  <c r="J67" i="1"/>
  <c r="O14" i="1"/>
  <c r="O33" i="1"/>
  <c r="O41" i="1"/>
  <c r="O52" i="1"/>
  <c r="O62" i="1"/>
  <c r="O66" i="1"/>
  <c r="K84" i="1"/>
  <c r="K101" i="1"/>
  <c r="K106" i="1"/>
  <c r="K108" i="1"/>
  <c r="K118" i="1"/>
  <c r="K127" i="1"/>
  <c r="N130" i="1"/>
  <c r="M130" i="1"/>
  <c r="L130" i="1"/>
  <c r="N139" i="1"/>
  <c r="M139" i="1"/>
  <c r="L139" i="1"/>
  <c r="N147" i="1"/>
  <c r="M147" i="1"/>
  <c r="L147" i="1"/>
  <c r="K151" i="1"/>
  <c r="N34" i="1"/>
  <c r="M34" i="1"/>
  <c r="L34" i="1"/>
  <c r="N36" i="1"/>
  <c r="M36" i="1"/>
  <c r="L36" i="1"/>
  <c r="N38" i="1"/>
  <c r="M38" i="1"/>
  <c r="L38" i="1"/>
  <c r="N49" i="1"/>
  <c r="M49" i="1"/>
  <c r="L49" i="1"/>
  <c r="N56" i="1"/>
  <c r="M56" i="1"/>
  <c r="L56" i="1"/>
  <c r="N59" i="1"/>
  <c r="M59" i="1"/>
  <c r="L59" i="1"/>
  <c r="J74" i="1"/>
  <c r="N80" i="1"/>
  <c r="M80" i="1"/>
  <c r="L80" i="1"/>
  <c r="K92" i="1"/>
  <c r="K104" i="1"/>
  <c r="N135" i="1"/>
  <c r="M135" i="1"/>
  <c r="L135" i="1"/>
  <c r="K138" i="1"/>
  <c r="M142" i="1"/>
  <c r="L142" i="1"/>
  <c r="N142" i="1"/>
  <c r="N27" i="1"/>
  <c r="M42" i="1"/>
  <c r="M44" i="1"/>
  <c r="M45" i="1"/>
  <c r="M53" i="1"/>
  <c r="M63" i="1"/>
  <c r="M65" i="1"/>
  <c r="M71" i="1"/>
  <c r="M72" i="1"/>
  <c r="K109" i="1"/>
  <c r="K110" i="1"/>
  <c r="K111" i="1"/>
  <c r="K114" i="1"/>
  <c r="K116" i="1"/>
  <c r="K117" i="1"/>
  <c r="K136" i="1"/>
  <c r="K137" i="1"/>
  <c r="K148" i="1"/>
  <c r="K158" i="1"/>
  <c r="N159" i="1"/>
  <c r="M159" i="1"/>
  <c r="L159" i="1"/>
  <c r="K161" i="1"/>
  <c r="K200" i="1"/>
  <c r="K202" i="1"/>
  <c r="K267" i="1"/>
  <c r="K95" i="1"/>
  <c r="K98" i="1"/>
  <c r="K105" i="1"/>
  <c r="K115" i="1"/>
  <c r="K122" i="1"/>
  <c r="K132" i="1"/>
  <c r="N141" i="1"/>
  <c r="M141" i="1"/>
  <c r="K143" i="1"/>
  <c r="K145" i="1"/>
  <c r="K155" i="1"/>
  <c r="K156" i="1"/>
  <c r="K211" i="1"/>
  <c r="M220" i="1"/>
  <c r="N220" i="1"/>
  <c r="L220" i="1"/>
  <c r="M246" i="1"/>
  <c r="N246" i="1"/>
  <c r="L246" i="1"/>
  <c r="K88" i="1"/>
  <c r="K100" i="1"/>
  <c r="K107" i="1"/>
  <c r="K112" i="1"/>
  <c r="K129" i="1"/>
  <c r="K131" i="1"/>
  <c r="K153" i="1"/>
  <c r="K204" i="1"/>
  <c r="N215" i="1"/>
  <c r="M215" i="1"/>
  <c r="L215" i="1"/>
  <c r="N163" i="1"/>
  <c r="M163" i="1"/>
  <c r="K199" i="1"/>
  <c r="K207" i="1"/>
  <c r="N210" i="1"/>
  <c r="M210" i="1"/>
  <c r="L210" i="1"/>
  <c r="M213" i="1"/>
  <c r="N213" i="1"/>
  <c r="K218" i="1"/>
  <c r="K223" i="1"/>
  <c r="K232" i="1"/>
  <c r="K256" i="1"/>
  <c r="L163" i="1"/>
  <c r="K203" i="1"/>
  <c r="K209" i="1"/>
  <c r="L213" i="1"/>
  <c r="K230" i="1"/>
  <c r="K250" i="1"/>
  <c r="N261" i="1"/>
  <c r="M261" i="1"/>
  <c r="L261" i="1"/>
  <c r="K271" i="1"/>
  <c r="K160" i="1"/>
  <c r="K162" i="1"/>
  <c r="K198" i="1"/>
  <c r="K205" i="1"/>
  <c r="K212" i="1"/>
  <c r="K217" i="1"/>
  <c r="L228" i="1"/>
  <c r="N228" i="1"/>
  <c r="M228" i="1"/>
  <c r="K252" i="1"/>
  <c r="K259" i="1"/>
  <c r="M272" i="1"/>
  <c r="N272" i="1"/>
  <c r="L272" i="1"/>
  <c r="K276" i="1"/>
  <c r="K281" i="1"/>
  <c r="L288" i="1"/>
  <c r="N288" i="1"/>
  <c r="M288" i="1"/>
  <c r="L292" i="1"/>
  <c r="N292" i="1"/>
  <c r="M292" i="1"/>
  <c r="N216" i="1"/>
  <c r="M216" i="1"/>
  <c r="N222" i="1"/>
  <c r="M222" i="1"/>
  <c r="K233" i="1"/>
  <c r="BN234" i="1"/>
  <c r="K245" i="1"/>
  <c r="K260" i="1"/>
  <c r="N269" i="1"/>
  <c r="M269" i="1"/>
  <c r="L269" i="1"/>
  <c r="N275" i="1"/>
  <c r="M275" i="1"/>
  <c r="L275" i="1"/>
  <c r="K284" i="1"/>
  <c r="N289" i="1"/>
  <c r="M289" i="1"/>
  <c r="L289" i="1"/>
  <c r="K294" i="1"/>
  <c r="K298" i="1"/>
  <c r="K302" i="1"/>
  <c r="K306" i="1"/>
  <c r="K310" i="1"/>
  <c r="K314" i="1"/>
  <c r="K318" i="1"/>
  <c r="K326" i="1"/>
  <c r="J236" i="1"/>
  <c r="O197" i="1"/>
  <c r="L208" i="1"/>
  <c r="L216" i="1"/>
  <c r="L222" i="1"/>
  <c r="K231" i="1"/>
  <c r="K234" i="1"/>
  <c r="K235" i="1"/>
  <c r="K255" i="1"/>
  <c r="K264" i="1"/>
  <c r="K268" i="1"/>
  <c r="L274" i="1"/>
  <c r="N274" i="1"/>
  <c r="K277" i="1"/>
  <c r="K286" i="1"/>
  <c r="L290" i="1"/>
  <c r="M290" i="1"/>
  <c r="K347" i="1"/>
  <c r="K206" i="1"/>
  <c r="K224" i="1"/>
  <c r="K226" i="1"/>
  <c r="N253" i="1"/>
  <c r="M253" i="1"/>
  <c r="L253" i="1"/>
  <c r="K263" i="1"/>
  <c r="M274" i="1"/>
  <c r="L280" i="1"/>
  <c r="N280" i="1"/>
  <c r="M280" i="1"/>
  <c r="N283" i="1"/>
  <c r="M283" i="1"/>
  <c r="L283" i="1"/>
  <c r="K285" i="1"/>
  <c r="N290" i="1"/>
  <c r="N293" i="1"/>
  <c r="M293" i="1"/>
  <c r="L293" i="1"/>
  <c r="K296" i="1"/>
  <c r="K300" i="1"/>
  <c r="K304" i="1"/>
  <c r="K308" i="1"/>
  <c r="K312" i="1"/>
  <c r="K316" i="1"/>
  <c r="K322" i="1"/>
  <c r="K340" i="1"/>
  <c r="M249" i="1"/>
  <c r="M258" i="1"/>
  <c r="M266" i="1"/>
  <c r="M282" i="1"/>
  <c r="M291" i="1"/>
  <c r="L319" i="1"/>
  <c r="N319" i="1"/>
  <c r="K320" i="1"/>
  <c r="K324" i="1"/>
  <c r="K329" i="1"/>
  <c r="L332" i="1"/>
  <c r="N332" i="1"/>
  <c r="M332" i="1"/>
  <c r="K336" i="1"/>
  <c r="K419" i="1"/>
  <c r="K423" i="1"/>
  <c r="O358" i="1"/>
  <c r="K342" i="1"/>
  <c r="K354" i="1"/>
  <c r="N244" i="1"/>
  <c r="K327" i="1"/>
  <c r="N330" i="1"/>
  <c r="L330" i="1"/>
  <c r="M330" i="1"/>
  <c r="O415" i="1"/>
  <c r="J358" i="1"/>
  <c r="N321" i="1"/>
  <c r="N323" i="1"/>
  <c r="N325" i="1"/>
  <c r="N331" i="1"/>
  <c r="K335" i="1"/>
  <c r="K337" i="1"/>
  <c r="K341" i="1"/>
  <c r="N346" i="1"/>
  <c r="M346" i="1"/>
  <c r="L346" i="1"/>
  <c r="N353" i="1"/>
  <c r="M353" i="1"/>
  <c r="L353" i="1"/>
  <c r="N391" i="1"/>
  <c r="M391" i="1"/>
  <c r="L391" i="1"/>
  <c r="M424" i="1"/>
  <c r="L424" i="1"/>
  <c r="L333" i="1"/>
  <c r="N334" i="1"/>
  <c r="L334" i="1"/>
  <c r="L338" i="1"/>
  <c r="N338" i="1"/>
  <c r="L339" i="1"/>
  <c r="K345" i="1"/>
  <c r="K352" i="1"/>
  <c r="K356" i="1"/>
  <c r="N424" i="1"/>
  <c r="N343" i="1"/>
  <c r="N351" i="1"/>
  <c r="N355" i="1"/>
  <c r="N389" i="1"/>
  <c r="N414" i="1"/>
  <c r="N420" i="1"/>
  <c r="M79" i="1" l="1"/>
  <c r="L422" i="1"/>
  <c r="N79" i="1"/>
  <c r="K413" i="1"/>
  <c r="N413" i="1" s="1"/>
  <c r="O416" i="1"/>
  <c r="O428" i="1" s="1"/>
  <c r="K388" i="1"/>
  <c r="K392" i="1" s="1"/>
  <c r="K99" i="1"/>
  <c r="M99" i="1" s="1"/>
  <c r="J165" i="1"/>
  <c r="J167" i="1" s="1"/>
  <c r="N422" i="1"/>
  <c r="J360" i="1"/>
  <c r="L386" i="1"/>
  <c r="M386" i="1"/>
  <c r="N386" i="1"/>
  <c r="K358" i="1"/>
  <c r="M356" i="1"/>
  <c r="L356" i="1"/>
  <c r="N356" i="1"/>
  <c r="K415" i="1"/>
  <c r="N206" i="1"/>
  <c r="M206" i="1"/>
  <c r="L206" i="1"/>
  <c r="N314" i="1"/>
  <c r="L314" i="1"/>
  <c r="M314" i="1"/>
  <c r="M230" i="1"/>
  <c r="L230" i="1"/>
  <c r="N230" i="1"/>
  <c r="N143" i="1"/>
  <c r="M143" i="1"/>
  <c r="L143" i="1"/>
  <c r="N122" i="1"/>
  <c r="M122" i="1"/>
  <c r="L122" i="1"/>
  <c r="L108" i="1"/>
  <c r="N108" i="1"/>
  <c r="M108" i="1"/>
  <c r="K41" i="1"/>
  <c r="L149" i="1"/>
  <c r="N149" i="1"/>
  <c r="M149" i="1"/>
  <c r="M102" i="1"/>
  <c r="L102" i="1"/>
  <c r="N102" i="1"/>
  <c r="K26" i="1"/>
  <c r="N119" i="1"/>
  <c r="M119" i="1"/>
  <c r="L119" i="1"/>
  <c r="N337" i="1"/>
  <c r="L337" i="1"/>
  <c r="M337" i="1"/>
  <c r="N423" i="1"/>
  <c r="M423" i="1"/>
  <c r="L423" i="1"/>
  <c r="N324" i="1"/>
  <c r="L324" i="1"/>
  <c r="M324" i="1"/>
  <c r="L322" i="1"/>
  <c r="N322" i="1"/>
  <c r="M322" i="1"/>
  <c r="L312" i="1"/>
  <c r="N312" i="1"/>
  <c r="M312" i="1"/>
  <c r="L304" i="1"/>
  <c r="N304" i="1"/>
  <c r="M304" i="1"/>
  <c r="L296" i="1"/>
  <c r="N296" i="1"/>
  <c r="M296" i="1"/>
  <c r="N226" i="1"/>
  <c r="L226" i="1"/>
  <c r="M226" i="1"/>
  <c r="M234" i="1"/>
  <c r="N234" i="1"/>
  <c r="L234" i="1"/>
  <c r="L245" i="1"/>
  <c r="N245" i="1"/>
  <c r="M245" i="1"/>
  <c r="N233" i="1"/>
  <c r="M233" i="1"/>
  <c r="L233" i="1"/>
  <c r="M281" i="1"/>
  <c r="N281" i="1"/>
  <c r="L281" i="1"/>
  <c r="L259" i="1"/>
  <c r="N259" i="1"/>
  <c r="M259" i="1"/>
  <c r="L212" i="1"/>
  <c r="M212" i="1"/>
  <c r="N212" i="1"/>
  <c r="L198" i="1"/>
  <c r="M198" i="1"/>
  <c r="N198" i="1"/>
  <c r="M160" i="1"/>
  <c r="L160" i="1"/>
  <c r="N160" i="1"/>
  <c r="L250" i="1"/>
  <c r="N250" i="1"/>
  <c r="M250" i="1"/>
  <c r="L203" i="1"/>
  <c r="M203" i="1"/>
  <c r="N203" i="1"/>
  <c r="M256" i="1"/>
  <c r="N256" i="1"/>
  <c r="L256" i="1"/>
  <c r="N218" i="1"/>
  <c r="M218" i="1"/>
  <c r="L218" i="1"/>
  <c r="M199" i="1"/>
  <c r="N199" i="1"/>
  <c r="L199" i="1"/>
  <c r="L153" i="1"/>
  <c r="N153" i="1"/>
  <c r="M153" i="1"/>
  <c r="M107" i="1"/>
  <c r="L107" i="1"/>
  <c r="N107" i="1"/>
  <c r="N155" i="1"/>
  <c r="M155" i="1"/>
  <c r="L155" i="1"/>
  <c r="N115" i="1"/>
  <c r="M115" i="1"/>
  <c r="L115" i="1"/>
  <c r="L267" i="1"/>
  <c r="N267" i="1"/>
  <c r="M267" i="1"/>
  <c r="N202" i="1"/>
  <c r="M202" i="1"/>
  <c r="L202" i="1"/>
  <c r="L161" i="1"/>
  <c r="N161" i="1"/>
  <c r="M161" i="1"/>
  <c r="N148" i="1"/>
  <c r="M148" i="1"/>
  <c r="L148" i="1"/>
  <c r="M136" i="1"/>
  <c r="L136" i="1"/>
  <c r="N136" i="1"/>
  <c r="M117" i="1"/>
  <c r="L117" i="1"/>
  <c r="N117" i="1"/>
  <c r="L114" i="1"/>
  <c r="N114" i="1"/>
  <c r="M114" i="1"/>
  <c r="M109" i="1"/>
  <c r="L109" i="1"/>
  <c r="N109" i="1"/>
  <c r="N92" i="1"/>
  <c r="M92" i="1"/>
  <c r="L92" i="1"/>
  <c r="M84" i="1"/>
  <c r="L84" i="1"/>
  <c r="N84" i="1"/>
  <c r="K66" i="1"/>
  <c r="N28" i="1"/>
  <c r="M28" i="1"/>
  <c r="L28" i="1"/>
  <c r="K21" i="1"/>
  <c r="M152" i="1"/>
  <c r="L152" i="1"/>
  <c r="N152" i="1"/>
  <c r="N144" i="1"/>
  <c r="M144" i="1"/>
  <c r="L144" i="1"/>
  <c r="K40" i="1"/>
  <c r="M345" i="1"/>
  <c r="L345" i="1"/>
  <c r="N345" i="1"/>
  <c r="N327" i="1"/>
  <c r="L327" i="1"/>
  <c r="M327" i="1"/>
  <c r="N277" i="1"/>
  <c r="M277" i="1"/>
  <c r="L277" i="1"/>
  <c r="N298" i="1"/>
  <c r="L298" i="1"/>
  <c r="M298" i="1"/>
  <c r="L271" i="1"/>
  <c r="N271" i="1"/>
  <c r="M271" i="1"/>
  <c r="L104" i="1"/>
  <c r="N104" i="1"/>
  <c r="M104" i="1"/>
  <c r="M352" i="1"/>
  <c r="L352" i="1"/>
  <c r="N352" i="1"/>
  <c r="M341" i="1"/>
  <c r="L341" i="1"/>
  <c r="N341" i="1"/>
  <c r="L335" i="1"/>
  <c r="N335" i="1"/>
  <c r="M335" i="1"/>
  <c r="L388" i="1"/>
  <c r="N342" i="1"/>
  <c r="M342" i="1"/>
  <c r="L342" i="1"/>
  <c r="N419" i="1"/>
  <c r="M419" i="1"/>
  <c r="L419" i="1"/>
  <c r="M336" i="1"/>
  <c r="N336" i="1"/>
  <c r="L336" i="1"/>
  <c r="N320" i="1"/>
  <c r="L320" i="1"/>
  <c r="M320" i="1"/>
  <c r="N340" i="1"/>
  <c r="M340" i="1"/>
  <c r="L340" i="1"/>
  <c r="N286" i="1"/>
  <c r="M286" i="1"/>
  <c r="L286" i="1"/>
  <c r="M264" i="1"/>
  <c r="N264" i="1"/>
  <c r="L264" i="1"/>
  <c r="N318" i="1"/>
  <c r="L318" i="1"/>
  <c r="M318" i="1"/>
  <c r="N310" i="1"/>
  <c r="L310" i="1"/>
  <c r="M310" i="1"/>
  <c r="N302" i="1"/>
  <c r="L302" i="1"/>
  <c r="M302" i="1"/>
  <c r="N294" i="1"/>
  <c r="L294" i="1"/>
  <c r="M294" i="1"/>
  <c r="L162" i="1"/>
  <c r="N162" i="1"/>
  <c r="M162" i="1"/>
  <c r="L223" i="1"/>
  <c r="M223" i="1"/>
  <c r="N223" i="1"/>
  <c r="M204" i="1"/>
  <c r="N204" i="1"/>
  <c r="L204" i="1"/>
  <c r="N88" i="1"/>
  <c r="M88" i="1"/>
  <c r="L88" i="1"/>
  <c r="L156" i="1"/>
  <c r="M156" i="1"/>
  <c r="N156" i="1"/>
  <c r="N132" i="1"/>
  <c r="M132" i="1"/>
  <c r="L132" i="1"/>
  <c r="M105" i="1"/>
  <c r="L105" i="1"/>
  <c r="N105" i="1"/>
  <c r="N98" i="1"/>
  <c r="M98" i="1"/>
  <c r="L98" i="1"/>
  <c r="M95" i="1"/>
  <c r="L95" i="1"/>
  <c r="N95" i="1"/>
  <c r="N200" i="1"/>
  <c r="M200" i="1"/>
  <c r="L200" i="1"/>
  <c r="N138" i="1"/>
  <c r="M138" i="1"/>
  <c r="L138" i="1"/>
  <c r="O74" i="1"/>
  <c r="M151" i="1"/>
  <c r="L151" i="1"/>
  <c r="N151" i="1"/>
  <c r="M118" i="1"/>
  <c r="L118" i="1"/>
  <c r="N118" i="1"/>
  <c r="N101" i="1"/>
  <c r="M101" i="1"/>
  <c r="L101" i="1"/>
  <c r="K52" i="1"/>
  <c r="K33" i="1"/>
  <c r="N125" i="1"/>
  <c r="M125" i="1"/>
  <c r="L125" i="1"/>
  <c r="M93" i="1"/>
  <c r="N93" i="1"/>
  <c r="L93" i="1"/>
  <c r="K15" i="1"/>
  <c r="N121" i="1"/>
  <c r="M121" i="1"/>
  <c r="L121" i="1"/>
  <c r="N19" i="1"/>
  <c r="M19" i="1"/>
  <c r="L19" i="1"/>
  <c r="M24" i="1"/>
  <c r="N24" i="1"/>
  <c r="L24" i="1"/>
  <c r="N354" i="1"/>
  <c r="M354" i="1"/>
  <c r="L354" i="1"/>
  <c r="L263" i="1"/>
  <c r="N263" i="1"/>
  <c r="M263" i="1"/>
  <c r="M224" i="1"/>
  <c r="N224" i="1"/>
  <c r="L224" i="1"/>
  <c r="M268" i="1"/>
  <c r="L268" i="1"/>
  <c r="N268" i="1"/>
  <c r="K197" i="1"/>
  <c r="O236" i="1"/>
  <c r="N306" i="1"/>
  <c r="L306" i="1"/>
  <c r="M306" i="1"/>
  <c r="L329" i="1"/>
  <c r="N329" i="1"/>
  <c r="M329" i="1"/>
  <c r="L316" i="1"/>
  <c r="N316" i="1"/>
  <c r="M316" i="1"/>
  <c r="L308" i="1"/>
  <c r="N308" i="1"/>
  <c r="M308" i="1"/>
  <c r="L300" i="1"/>
  <c r="N300" i="1"/>
  <c r="M300" i="1"/>
  <c r="M285" i="1"/>
  <c r="N285" i="1"/>
  <c r="L285" i="1"/>
  <c r="N347" i="1"/>
  <c r="M347" i="1"/>
  <c r="L347" i="1"/>
  <c r="L255" i="1"/>
  <c r="N255" i="1"/>
  <c r="M255" i="1"/>
  <c r="L235" i="1"/>
  <c r="M235" i="1"/>
  <c r="N235" i="1"/>
  <c r="M231" i="1"/>
  <c r="L231" i="1"/>
  <c r="N231" i="1"/>
  <c r="L326" i="1"/>
  <c r="N326" i="1"/>
  <c r="M326" i="1"/>
  <c r="L284" i="1"/>
  <c r="M284" i="1"/>
  <c r="N284" i="1"/>
  <c r="M260" i="1"/>
  <c r="L260" i="1"/>
  <c r="N260" i="1"/>
  <c r="L276" i="1"/>
  <c r="N276" i="1"/>
  <c r="M276" i="1"/>
  <c r="M252" i="1"/>
  <c r="N252" i="1"/>
  <c r="M217" i="1"/>
  <c r="L217" i="1"/>
  <c r="N217" i="1"/>
  <c r="N205" i="1"/>
  <c r="M205" i="1"/>
  <c r="L205" i="1"/>
  <c r="M209" i="1"/>
  <c r="L209" i="1"/>
  <c r="N209" i="1"/>
  <c r="M232" i="1"/>
  <c r="N232" i="1"/>
  <c r="L232" i="1"/>
  <c r="M207" i="1"/>
  <c r="L207" i="1"/>
  <c r="N207" i="1"/>
  <c r="M131" i="1"/>
  <c r="L131" i="1"/>
  <c r="N131" i="1"/>
  <c r="N129" i="1"/>
  <c r="M129" i="1"/>
  <c r="L129" i="1"/>
  <c r="N112" i="1"/>
  <c r="M112" i="1"/>
  <c r="L112" i="1"/>
  <c r="M100" i="1"/>
  <c r="L100" i="1"/>
  <c r="N100" i="1"/>
  <c r="M211" i="1"/>
  <c r="N211" i="1"/>
  <c r="L211" i="1"/>
  <c r="L145" i="1"/>
  <c r="N145" i="1"/>
  <c r="M145" i="1"/>
  <c r="N158" i="1"/>
  <c r="M158" i="1"/>
  <c r="L158" i="1"/>
  <c r="L137" i="1"/>
  <c r="N137" i="1"/>
  <c r="M137" i="1"/>
  <c r="M116" i="1"/>
  <c r="L116" i="1"/>
  <c r="N116" i="1"/>
  <c r="M111" i="1"/>
  <c r="L111" i="1"/>
  <c r="N111" i="1"/>
  <c r="L110" i="1"/>
  <c r="N110" i="1"/>
  <c r="M110" i="1"/>
  <c r="M127" i="1"/>
  <c r="L127" i="1"/>
  <c r="N127" i="1"/>
  <c r="L106" i="1"/>
  <c r="N106" i="1"/>
  <c r="M106" i="1"/>
  <c r="K62" i="1"/>
  <c r="O67" i="1"/>
  <c r="K14" i="1"/>
  <c r="N25" i="1"/>
  <c r="M25" i="1"/>
  <c r="L25" i="1"/>
  <c r="L128" i="1"/>
  <c r="N128" i="1"/>
  <c r="M128" i="1"/>
  <c r="N113" i="1"/>
  <c r="M113" i="1"/>
  <c r="L113" i="1"/>
  <c r="K64" i="1"/>
  <c r="K18" i="1"/>
  <c r="L20" i="1"/>
  <c r="N20" i="1"/>
  <c r="M20" i="1"/>
  <c r="M413" i="1" l="1"/>
  <c r="L413" i="1"/>
  <c r="M388" i="1"/>
  <c r="O167" i="1"/>
  <c r="N388" i="1"/>
  <c r="N392" i="1" s="1"/>
  <c r="K165" i="1"/>
  <c r="L99" i="1"/>
  <c r="L165" i="1" s="1"/>
  <c r="N99" i="1"/>
  <c r="N165" i="1" s="1"/>
  <c r="M165" i="1"/>
  <c r="M392" i="1"/>
  <c r="L392" i="1"/>
  <c r="K236" i="1"/>
  <c r="K360" i="1" s="1"/>
  <c r="M197" i="1"/>
  <c r="M236" i="1" s="1"/>
  <c r="N197" i="1"/>
  <c r="L197" i="1"/>
  <c r="L236" i="1" s="1"/>
  <c r="M40" i="1"/>
  <c r="L40" i="1"/>
  <c r="N40" i="1"/>
  <c r="N358" i="1"/>
  <c r="M41" i="1"/>
  <c r="L41" i="1"/>
  <c r="N41" i="1"/>
  <c r="L18" i="1"/>
  <c r="N18" i="1"/>
  <c r="M18" i="1"/>
  <c r="M62" i="1"/>
  <c r="L62" i="1"/>
  <c r="N62" i="1"/>
  <c r="M15" i="1"/>
  <c r="L15" i="1"/>
  <c r="N15" i="1"/>
  <c r="M33" i="1"/>
  <c r="L33" i="1"/>
  <c r="N33" i="1"/>
  <c r="M21" i="1"/>
  <c r="L21" i="1"/>
  <c r="N21" i="1"/>
  <c r="L358" i="1"/>
  <c r="M14" i="1"/>
  <c r="K67" i="1"/>
  <c r="L14" i="1"/>
  <c r="N14" i="1"/>
  <c r="M415" i="1"/>
  <c r="L415" i="1"/>
  <c r="N415" i="1"/>
  <c r="M64" i="1"/>
  <c r="L64" i="1"/>
  <c r="N64" i="1"/>
  <c r="M52" i="1"/>
  <c r="L52" i="1"/>
  <c r="N52" i="1"/>
  <c r="K74" i="1"/>
  <c r="M74" i="1"/>
  <c r="L74" i="1"/>
  <c r="N74" i="1"/>
  <c r="M66" i="1"/>
  <c r="L66" i="1"/>
  <c r="N66" i="1"/>
  <c r="M358" i="1"/>
  <c r="M26" i="1"/>
  <c r="L26" i="1"/>
  <c r="N26" i="1"/>
  <c r="M360" i="1" l="1"/>
  <c r="K167" i="1"/>
  <c r="L360" i="1"/>
  <c r="M67" i="1"/>
  <c r="M167" i="1" s="1"/>
  <c r="N67" i="1"/>
  <c r="N167" i="1" s="1"/>
  <c r="L67" i="1"/>
  <c r="L167" i="1" s="1"/>
  <c r="N236" i="1"/>
  <c r="N360" i="1" s="1"/>
</calcChain>
</file>

<file path=xl/sharedStrings.xml><?xml version="1.0" encoding="utf-8"?>
<sst xmlns="http://schemas.openxmlformats.org/spreadsheetml/2006/main" count="2113" uniqueCount="282">
  <si>
    <t>ZESTAWIENIE POTRZEB W ZAKRESIE USŁUG WYWOZU ODPADÓW STAŁYCH  NA ROK 2019/ 2020/2021 TORUŃ,CHORĄGIEWKA</t>
  </si>
  <si>
    <t>Administrator</t>
  </si>
  <si>
    <t>Pojemnik do podstawienia</t>
  </si>
  <si>
    <t>kod odpadu</t>
  </si>
  <si>
    <t>Prognozowane opróżnianie</t>
  </si>
  <si>
    <r>
      <t>Prognozowana ilość odpadów [m</t>
    </r>
    <r>
      <rPr>
        <b/>
        <vertAlign val="superscript"/>
        <sz val="48"/>
        <rFont val="Arial Black"/>
        <family val="2"/>
        <charset val="238"/>
      </rPr>
      <t>3</t>
    </r>
    <r>
      <rPr>
        <b/>
        <sz val="48"/>
        <rFont val="Arial Black"/>
        <family val="2"/>
        <charset val="238"/>
      </rPr>
      <t>]</t>
    </r>
  </si>
  <si>
    <t>miejscowość</t>
  </si>
  <si>
    <t>adres</t>
  </si>
  <si>
    <t>typ</t>
  </si>
  <si>
    <r>
      <t>poj. [m</t>
    </r>
    <r>
      <rPr>
        <b/>
        <vertAlign val="superscript"/>
        <sz val="48"/>
        <rFont val="Arial Black"/>
        <family val="2"/>
        <charset val="238"/>
      </rPr>
      <t>3</t>
    </r>
    <r>
      <rPr>
        <b/>
        <sz val="48"/>
        <rFont val="Arial Black"/>
        <family val="2"/>
        <charset val="238"/>
      </rPr>
      <t>]</t>
    </r>
  </si>
  <si>
    <t>szt.</t>
  </si>
  <si>
    <t>częstotliwość</t>
  </si>
  <si>
    <t>w tygodniu</t>
  </si>
  <si>
    <t>na 1 dzień</t>
  </si>
  <si>
    <t>w miesiącu       (30 dni)</t>
  </si>
  <si>
    <t>w miesiącu     (31 dni)</t>
  </si>
  <si>
    <t>średnia m-ca</t>
  </si>
  <si>
    <t>w roku</t>
  </si>
  <si>
    <t>LL</t>
  </si>
  <si>
    <t xml:space="preserve"> Toruń</t>
  </si>
  <si>
    <t>odpady niesegregowane (20.03.01)Toruń,Chorągiewka</t>
  </si>
  <si>
    <t>12 WOG</t>
  </si>
  <si>
    <t>Toruń</t>
  </si>
  <si>
    <t>ul. Balonowa 9 bud 20</t>
  </si>
  <si>
    <t>PA 1100</t>
  </si>
  <si>
    <t>20 03 01</t>
  </si>
  <si>
    <t>raz w tygodniu</t>
  </si>
  <si>
    <t>WŁOCŁAWEK</t>
  </si>
  <si>
    <t>ul. Pl. Św. Katarzyny  14 bud 1</t>
  </si>
  <si>
    <t>CIECHOCINEK</t>
  </si>
  <si>
    <t xml:space="preserve">Toruń </t>
  </si>
  <si>
    <t>ul.Szpitalna</t>
  </si>
  <si>
    <t>MGB240</t>
  </si>
  <si>
    <t>ul. Sienkiewicza 31-33 bud 12</t>
  </si>
  <si>
    <t>ul.Wały gen. Sikorskiego 21 bud 1/WKU/</t>
  </si>
  <si>
    <t>ul. Gregorkiewicza bud 2</t>
  </si>
  <si>
    <t>dwa razy w tygodniu</t>
  </si>
  <si>
    <t>ul. Sobieskiego 32 bud 27</t>
  </si>
  <si>
    <t>ul. Sobieskiego 32 bud  72</t>
  </si>
  <si>
    <t>KP-7</t>
  </si>
  <si>
    <t xml:space="preserve">20 03 01 </t>
  </si>
  <si>
    <t xml:space="preserve"> ul. Gen.Prądzynskiego 1 bud 1</t>
  </si>
  <si>
    <t>ul. Chłopickiego 1-8 bud 1</t>
  </si>
  <si>
    <t>ul. Polna 7-7a</t>
  </si>
  <si>
    <t>Chorągiewka</t>
  </si>
  <si>
    <t>dwa razy w -m-cu</t>
  </si>
  <si>
    <t>strzelnica SYPKA</t>
  </si>
  <si>
    <t>strzelnica JAWOR</t>
  </si>
  <si>
    <t>strzelnica KIJEWO</t>
  </si>
  <si>
    <t>raz w m-cu</t>
  </si>
  <si>
    <t>obozowisko</t>
  </si>
  <si>
    <t># doraznie</t>
  </si>
  <si>
    <t>ul. Podgórska bud 7</t>
  </si>
  <si>
    <t>PA-1100</t>
  </si>
  <si>
    <t>ul. Okólna 37 bud 7</t>
  </si>
  <si>
    <t>ul. Okólna 37 bud 8/9</t>
  </si>
  <si>
    <t>ul. Okólna 37 bud 11/97</t>
  </si>
  <si>
    <t>ul. Okólna 37 bud 12</t>
  </si>
  <si>
    <t>ul. Okólna 37 bud 16</t>
  </si>
  <si>
    <t>ul. Okólna 37 bud17</t>
  </si>
  <si>
    <t>ul. Okólna 37 bud 55</t>
  </si>
  <si>
    <t>ul. Okólna 37 bud 57</t>
  </si>
  <si>
    <t>ul. Okólna 37 bud 99/ 102/105</t>
  </si>
  <si>
    <t>ul. Okólna 37 bud 118</t>
  </si>
  <si>
    <t>ul. Okólna 37 bud 124</t>
  </si>
  <si>
    <t>ul. Okólna 37 bud136</t>
  </si>
  <si>
    <t>ul. Okólna 37 bud 137</t>
  </si>
  <si>
    <t>SICO WISŁA BUD 2  OKÓLNA 37</t>
  </si>
  <si>
    <t>ul. Okolna 32-40  bud 75</t>
  </si>
  <si>
    <t>ul. Okolna 32-40  bud 86</t>
  </si>
  <si>
    <t>ul. Okolna 32-40 bud 170</t>
  </si>
  <si>
    <t>ul. Okolna 32-40 bud 178</t>
  </si>
  <si>
    <t>ul. Okolna 32-40  bud 191</t>
  </si>
  <si>
    <t>ul. Okólna 32-40 przy drodze na bomboskład</t>
  </si>
  <si>
    <t>ul. Okolna 32 bud 1/8/9</t>
  </si>
  <si>
    <t>razem odpady  z kodu 20 03 01</t>
  </si>
  <si>
    <t>SOI II ul. Okólna 37</t>
  </si>
  <si>
    <t>odpady  z kodu 20 03 07,Toruń</t>
  </si>
  <si>
    <t>SOI I ul.Sobieskigo 32</t>
  </si>
  <si>
    <t>20 03 07 odpady wielogab.</t>
  </si>
  <si>
    <t>odpady  z kodu 20 02 01 Toruń</t>
  </si>
  <si>
    <t>razem odpady  z kodu 20 03 99,20 03 07,  Toruń</t>
  </si>
  <si>
    <t>odpady segregowane Toruń,Chorągiewka</t>
  </si>
  <si>
    <t>ul. Sobieskiego 32 bud 27,72,13</t>
  </si>
  <si>
    <t>20 01 01 papier</t>
  </si>
  <si>
    <t>20 01 39 plastik</t>
  </si>
  <si>
    <t>20 01 02 szkło</t>
  </si>
  <si>
    <t>ul. Piastowska 2-8 bud 8,12</t>
  </si>
  <si>
    <t>raz w miesiacu</t>
  </si>
  <si>
    <t>ul. Sienkiewicza 35-37 bud3</t>
  </si>
  <si>
    <t>ul.Prądzynskiego</t>
  </si>
  <si>
    <t>MGB120</t>
  </si>
  <si>
    <t>ul.Pl. Sw.Katarzyny</t>
  </si>
  <si>
    <t>ul.Wały gen.Sikorskiego 21</t>
  </si>
  <si>
    <t>ul.Chłopickiego1-8 bud 1</t>
  </si>
  <si>
    <t>Choragiewka</t>
  </si>
  <si>
    <t xml:space="preserve">20 01 01- papier  </t>
  </si>
  <si>
    <t>raz w miesiącu</t>
  </si>
  <si>
    <t>ul. Gregorkiewicza</t>
  </si>
  <si>
    <t>PA-1101</t>
  </si>
  <si>
    <t>ul. Okólna 37bud 8/9</t>
  </si>
  <si>
    <t>ul. Okólna 37 bud 58</t>
  </si>
  <si>
    <t>ul. Okólna 37 bud 59</t>
  </si>
  <si>
    <t>ul. Okólna 37 bud 60</t>
  </si>
  <si>
    <t>ul. Okólna 37 bud 61</t>
  </si>
  <si>
    <t>ul. Okólna 37 bud 99/102/105</t>
  </si>
  <si>
    <t>ul. Okólna 37 bud 104</t>
  </si>
  <si>
    <t>ul. Okólna 32-40 bud 75</t>
  </si>
  <si>
    <t>ul. Okólna 32-40 bud 86</t>
  </si>
  <si>
    <t>ul. Okólna 32-40  bud 86</t>
  </si>
  <si>
    <t>ul. Okólna 32-40 bud 151/171</t>
  </si>
  <si>
    <t>ul. Okólna 32-40 bud 156</t>
  </si>
  <si>
    <t>ul. Okólna 32 bud 1,8,9</t>
  </si>
  <si>
    <t>razem odpady segregowane Toruń,Chorągiewka</t>
  </si>
  <si>
    <t>Razem TORUŃ ,CHORAGIEWKA/odpady niesegregowane,segregowane i z innych kodów/</t>
  </si>
  <si>
    <t>Zestawienie pojemników</t>
  </si>
  <si>
    <t>20 03 01 zmieszane odpady</t>
  </si>
  <si>
    <t>UWAGI</t>
  </si>
  <si>
    <t>20 03 07 odpady wiekogab.</t>
  </si>
  <si>
    <r>
      <t>Prognozowana ilość odpadów [m</t>
    </r>
    <r>
      <rPr>
        <vertAlign val="superscript"/>
        <sz val="48"/>
        <color indexed="8"/>
        <rFont val="Arial Black"/>
        <family val="2"/>
        <charset val="238"/>
      </rPr>
      <t>3</t>
    </r>
    <r>
      <rPr>
        <sz val="48"/>
        <color indexed="8"/>
        <rFont val="Arial Black"/>
        <family val="2"/>
        <charset val="238"/>
      </rPr>
      <t>]</t>
    </r>
  </si>
  <si>
    <r>
      <t>poj. [m</t>
    </r>
    <r>
      <rPr>
        <vertAlign val="superscript"/>
        <sz val="48"/>
        <rFont val="Arial Black"/>
        <family val="2"/>
        <charset val="238"/>
      </rPr>
      <t>3</t>
    </r>
    <r>
      <rPr>
        <sz val="48"/>
        <rFont val="Arial Black"/>
        <family val="2"/>
        <charset val="238"/>
      </rPr>
      <t>]</t>
    </r>
  </si>
  <si>
    <t>w roku M3</t>
  </si>
  <si>
    <t xml:space="preserve"> INOWROCŁAW </t>
  </si>
  <si>
    <t>odpady niesegregowane (20.03.01)Inowrocław</t>
  </si>
  <si>
    <t>Inowrocław</t>
  </si>
  <si>
    <t>ul. Jacewska 73bud.28</t>
  </si>
  <si>
    <t>ul. Jacewska 73 bud. 12</t>
  </si>
  <si>
    <t>ul. Jacewska 73 bud. 2</t>
  </si>
  <si>
    <t>ul. Jacewska 73 bud. 4</t>
  </si>
  <si>
    <t>ul. Jacewska 73 bud. 17</t>
  </si>
  <si>
    <t>ul. Jacewska 73 bud. 6</t>
  </si>
  <si>
    <t>ul. Jacewska 73 bud.10</t>
  </si>
  <si>
    <t>ul. Jacewska 73 bud. 11</t>
  </si>
  <si>
    <t>ul. Jacewska 73 bud. 42</t>
  </si>
  <si>
    <t>Latkowo</t>
  </si>
  <si>
    <t>bud. 1 port lotniczy</t>
  </si>
  <si>
    <t>bud. 23 eskadrowy</t>
  </si>
  <si>
    <t>bud. 13</t>
  </si>
  <si>
    <t>bud. 17</t>
  </si>
  <si>
    <t>bud 29 domek pilota</t>
  </si>
  <si>
    <t>bud 30 KOL</t>
  </si>
  <si>
    <t>bud 20  PLAC Hangar</t>
  </si>
  <si>
    <t>BUD 50</t>
  </si>
  <si>
    <t>bud, 78 hangar</t>
  </si>
  <si>
    <t>bud 27 eskadrowy</t>
  </si>
  <si>
    <t>bud 34 zbiorówka z pozostałych budynków</t>
  </si>
  <si>
    <t>SPIER</t>
  </si>
  <si>
    <t>bud. 68 oczyszczalnia</t>
  </si>
  <si>
    <t>bud 47 BRL</t>
  </si>
  <si>
    <t>bud 62 DRL</t>
  </si>
  <si>
    <t>bud. 64 eskadrowy</t>
  </si>
  <si>
    <t>bud.65 eskadrowy</t>
  </si>
  <si>
    <t>STRAŻ</t>
  </si>
  <si>
    <t>Więcławice</t>
  </si>
  <si>
    <t>bud 1 MPS</t>
  </si>
  <si>
    <t>ul. Dworcowa 56 bud 5</t>
  </si>
  <si>
    <t>ul. Dworcowa 56 bud 23</t>
  </si>
  <si>
    <t>ul. Dworcowa 56 bud /61</t>
  </si>
  <si>
    <t>21 03 01</t>
  </si>
  <si>
    <t>ul. Dworcowa 56 bud70</t>
  </si>
  <si>
    <t>ul. Narutowicza 45</t>
  </si>
  <si>
    <t>Sławęcinek</t>
  </si>
  <si>
    <t>bud 1, bud 15</t>
  </si>
  <si>
    <t>bud A/WKU</t>
  </si>
  <si>
    <t>Łojewo</t>
  </si>
  <si>
    <t>bud 1</t>
  </si>
  <si>
    <t>poligon</t>
  </si>
  <si>
    <t>Słońsko</t>
  </si>
  <si>
    <t>razem odpady  z kodu 20 03 01 Inowrocław</t>
  </si>
  <si>
    <t>odpady segregowane Inowrocław</t>
  </si>
  <si>
    <t>ul. Jacewska 73 bud 2</t>
  </si>
  <si>
    <t>ul. Jacewska 73 bud 6</t>
  </si>
  <si>
    <t>ul. Jacewska 73 bud 10</t>
  </si>
  <si>
    <t>ul. Jacewska 73 bud 11</t>
  </si>
  <si>
    <t>ul. Jacewska 73 bud12</t>
  </si>
  <si>
    <t>ul. Jacewska 73 bud17</t>
  </si>
  <si>
    <t>ul. Jacewska 73 bud  4</t>
  </si>
  <si>
    <t>ul. Jacewska 73 bud 28</t>
  </si>
  <si>
    <t>ul. Jacewska 73 bud 42</t>
  </si>
  <si>
    <t>BUD 13</t>
  </si>
  <si>
    <t>bud 17 wartownia</t>
  </si>
  <si>
    <t>bud 30 POL</t>
  </si>
  <si>
    <t>bud 34</t>
  </si>
  <si>
    <t xml:space="preserve">Latkowo </t>
  </si>
  <si>
    <t>bud 20/ plac hangar</t>
  </si>
  <si>
    <t>BUD 50/RSL</t>
  </si>
  <si>
    <t>bud 78/  hangar</t>
  </si>
  <si>
    <t>bud 78/ hangar</t>
  </si>
  <si>
    <t>bud 1 port lotniczy</t>
  </si>
  <si>
    <t>bud 23 eskadrowy</t>
  </si>
  <si>
    <t>bud 37</t>
  </si>
  <si>
    <t>bud 47BRL</t>
  </si>
  <si>
    <t>bud 68 oczyszczalnia</t>
  </si>
  <si>
    <t>bud 64eskadrowy</t>
  </si>
  <si>
    <t>bud 65 eskadrowy DRL</t>
  </si>
  <si>
    <t>STRAZ BUD 73</t>
  </si>
  <si>
    <t>bud 1/MPS</t>
  </si>
  <si>
    <t>Słońsk</t>
  </si>
  <si>
    <t>łojewo</t>
  </si>
  <si>
    <t>ul. Dworcowa 56/23</t>
  </si>
  <si>
    <t>ul. Dworcowa 56/5</t>
  </si>
  <si>
    <t>ul. Dworcowa 56/70</t>
  </si>
  <si>
    <t>razem odpady segregowane Inowrocław</t>
  </si>
  <si>
    <t>Razem Inowrocław/odpady niesegregowane,segregowane i z innych kodów/</t>
  </si>
  <si>
    <t>* wszystkie pojemniki podstawia Wykonawca</t>
  </si>
  <si>
    <t>w miesiącu                                    (31 dni)</t>
  </si>
  <si>
    <t>odpady niesegregowane (20.03.01)</t>
  </si>
  <si>
    <t>TORUN</t>
  </si>
  <si>
    <t>Ciechocinek</t>
  </si>
  <si>
    <t>ul. Wojska Polskiego 5</t>
  </si>
  <si>
    <t xml:space="preserve">odpady segregowane </t>
  </si>
  <si>
    <t>raz na dwa  miesiace</t>
  </si>
  <si>
    <t>razem odpady segregowane CIECHOCINEK</t>
  </si>
  <si>
    <t>Razem CIECHOCINEK/odpady niesegregowane,segregowane /</t>
  </si>
  <si>
    <t>20 03 01  zmieszane odpady</t>
  </si>
  <si>
    <t>Włocławek</t>
  </si>
  <si>
    <t>ul. Okrężna 25 bud 1</t>
  </si>
  <si>
    <t>ul. Leśna 27</t>
  </si>
  <si>
    <t>MGB 240</t>
  </si>
  <si>
    <t>Łącznie odpady niesegregowane(20.03.01) WŁOCŁAWEK</t>
  </si>
  <si>
    <t>Łącznie odpady segregowane WŁOCŁAWEK</t>
  </si>
  <si>
    <t>Razem WŁOCŁAWEK/odpady niesegregowane,segregowane /</t>
  </si>
  <si>
    <t>5 #doraznie w roku</t>
  </si>
  <si>
    <t>ul. Dworcowa 56/61</t>
  </si>
  <si>
    <t>ul. Dworcowa 56 bud37</t>
  </si>
  <si>
    <t>ul. Dworcowa 56/37</t>
  </si>
  <si>
    <t>odpady  z kodu 20 03 07,Inowrocław</t>
  </si>
  <si>
    <t>razem odpady  z kodu 20 03 99,20 03 07,  Inowrocław</t>
  </si>
  <si>
    <t>wku 1A,1B Dworcowa 27</t>
  </si>
  <si>
    <t>INOWROCŁAW</t>
  </si>
  <si>
    <t>kościół/plebania Narutowicza 45</t>
  </si>
  <si>
    <t>ul. Podgórska bud 2</t>
  </si>
  <si>
    <t>ul. Okolna 32 -40 bud 69skład amunicji</t>
  </si>
  <si>
    <t>ul. Okólna 37 teren ścisły ,przed bramą ustawienie</t>
  </si>
  <si>
    <t>ul. Okólna 37 bud19</t>
  </si>
  <si>
    <t>strzelnica 1 KIERUNEK /SYPKA</t>
  </si>
  <si>
    <t>STRZELNICA SYPKA</t>
  </si>
  <si>
    <t>KP7</t>
  </si>
  <si>
    <t>ZESTAWIENIE POTRZEB W ZAKRESIE PODSTAWOWYM  USŁUG WYWOZU ODPADÓW KOMUNALNYCH  NA ROK 2025-2026TORUŃ</t>
  </si>
  <si>
    <t>ul. Podgorska 12 bud.2</t>
  </si>
  <si>
    <t>`</t>
  </si>
  <si>
    <t>ul. Okolna 32-40 bud 156</t>
  </si>
  <si>
    <t>UWAGA</t>
  </si>
  <si>
    <t>Kontenery KP 7  mają być kryte</t>
  </si>
  <si>
    <t>Wszystkie pojemniki i kontenery podstawia Wykonawca</t>
  </si>
  <si>
    <t>Wywożone są  tylko pełne pojemniki i kontenery /minimum 3/4 zapełnienia /</t>
  </si>
  <si>
    <t>Wywożone są  tylko pełne pojemniki i  kontenery pełne /minimum 3/4 zapełnienia /</t>
  </si>
  <si>
    <t>Dopuszcza się zamiennie podstawienie kontenera KP 5 za  KP7(po przeliczenie m3/ilość)</t>
  </si>
  <si>
    <t xml:space="preserve">dopuszcza się zamienne podstawienie  kontenera KP 5 za  KP7/po  przeliczeniu m3/ilość/ </t>
  </si>
  <si>
    <t>ZESTAWIENIE POTRZEB W ZAKRESIE PODSTAWOWYM  USŁUG WYWOZU ODPADÓW KOMUNALNYCH  NA ROK 2025-2026 INOWROCŁAW</t>
  </si>
  <si>
    <t>ZESTAWIENIE POTRZEB W ZAKRESIE USŁUG WYWOZU ODPADÓW KOMUNALNYCH  NA ROK 2025-2026 CIECHOCINEK</t>
  </si>
  <si>
    <t>ZESTAWIENIE POTRZEB W ZAKRESIE  PODSTAWOWYM USŁUG WYWOZU ODPADÓW KOMUNALNYCH  NA ROK 2025-2026WŁOCŁAWEK</t>
  </si>
  <si>
    <t>wywożone są tylko pełne pojemniki minimum 3/4 zapełnienia</t>
  </si>
  <si>
    <t>ul. Piastowska 2-8 bud 6, 8,12</t>
  </si>
  <si>
    <t>MGB 120</t>
  </si>
  <si>
    <t>ul. Sobieskiego 32 bud  13</t>
  </si>
  <si>
    <t>ul.Piastowska 2-8 bud ,6,12</t>
  </si>
  <si>
    <t>ul. Sienkiewicza 31-33 bud 3</t>
  </si>
  <si>
    <t>MGB 60</t>
  </si>
  <si>
    <t>ul. Okolna 32-40 bud 151/171</t>
  </si>
  <si>
    <t>20 02 01 BIO</t>
  </si>
  <si>
    <t>20 03 01 zmieszane odpady/dorażnie/</t>
  </si>
  <si>
    <t>20 02 01 bio</t>
  </si>
  <si>
    <t>ul. Okólna 37 bud 19</t>
  </si>
  <si>
    <t>#5w roku dorażnie</t>
  </si>
  <si>
    <t>20 03 07 odpady wielogabarytowe</t>
  </si>
  <si>
    <t>20 03 01 zmieszane odpady/poligon/</t>
  </si>
  <si>
    <t>Część  nr 4 -wywóz nieczystości stałych z kompleksów wojskowych w Włocławku , w ilości 437,58 m3 /rok ,w tym : niesegregowanych w ilości  ok.291,76 m3 /rok ,segregowanych w ilości ok. 145,82 m3/rok</t>
  </si>
  <si>
    <t>MGB 480</t>
  </si>
  <si>
    <t>MGB480</t>
  </si>
  <si>
    <t>Część  nr 3 -wywóz nieczystości stałych z kompleksów wojskowych w Ciechocinku , w ilości 13,69 m3 /rok ,w tym : niesegregowanych w ilości  ok. 5,76 m3 /rok ,segregowanych w ilości ok. 7,93 m3/rok</t>
  </si>
  <si>
    <t>3 #doraznie w roku</t>
  </si>
  <si>
    <t>2 #doraznie w roku</t>
  </si>
  <si>
    <t># 10w roku dorażnie</t>
  </si>
  <si>
    <t>Część  nr 2 - wywóz nieczystości stałych z kompleksów wojskowych w Inowrocławiu , w ilości 6153,85 m3 /rok ,w tym : niesegregowanych w ilości  ok. 3841,40 m3 /rok ,segregowanych w ilości ok. 2312,45m3/rok</t>
  </si>
  <si>
    <t xml:space="preserve">PA-1100 </t>
  </si>
  <si>
    <t xml:space="preserve">PA 1100 </t>
  </si>
  <si>
    <r>
      <t>Prognozowana ilość odpadów [m</t>
    </r>
    <r>
      <rPr>
        <vertAlign val="superscript"/>
        <sz val="48"/>
        <rFont val="Arial Black"/>
        <family val="2"/>
        <charset val="238"/>
      </rPr>
      <t>3</t>
    </r>
    <r>
      <rPr>
        <sz val="48"/>
        <rFont val="Arial Black"/>
        <family val="2"/>
        <charset val="238"/>
      </rPr>
      <t>]</t>
    </r>
  </si>
  <si>
    <t>Kontenery KP 7  , KP 5 mają być kryte</t>
  </si>
  <si>
    <t>#12 w roku</t>
  </si>
  <si>
    <t>Część  nr 1 - wywóz nieczystości stałych z kompleksów wojskowych w Toruniu , w ilości 12124,33 m3 /rok ,w tym : niesegregowanych w ilości  ok. 7350,43 m3 /rok ,segregowanych w ilości ok. 4773,90 m3/rok</t>
  </si>
  <si>
    <t>zał.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</si>
</sst>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00"/>
    <numFmt numFmtId="165" formatCode="0.0"/>
    <numFmt numFmtId="166" formatCode="#,##0.000000"/>
    <numFmt numFmtId="167" formatCode="#,##0.0"/>
    <numFmt numFmtId="168" formatCode="#,##0.0000"/>
    <numFmt numFmtId="169" formatCode="#,##0.00000"/>
    <numFmt numFmtId="170" formatCode="0.00000"/>
    <numFmt numFmtId="171" formatCode="0.000"/>
    <numFmt numFmtId="172" formatCode="0.00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22"/>
      <name val="Arial CE"/>
      <charset val="238"/>
    </font>
    <font>
      <b/>
      <sz val="22"/>
      <name val="Arial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36"/>
      <name val="Arial Black"/>
      <family val="2"/>
      <charset val="238"/>
    </font>
    <font>
      <b/>
      <sz val="48"/>
      <name val="Arial Black"/>
      <family val="2"/>
      <charset val="238"/>
    </font>
    <font>
      <b/>
      <sz val="36"/>
      <name val="Arial Black"/>
      <family val="2"/>
      <charset val="238"/>
    </font>
    <font>
      <sz val="36"/>
      <color theme="1"/>
      <name val="Arial Black"/>
      <family val="2"/>
      <charset val="238"/>
    </font>
    <font>
      <b/>
      <vertAlign val="superscript"/>
      <sz val="48"/>
      <name val="Arial Black"/>
      <family val="2"/>
      <charset val="238"/>
    </font>
    <font>
      <sz val="36"/>
      <color theme="0"/>
      <name val="Arial Black"/>
      <family val="2"/>
      <charset val="238"/>
    </font>
    <font>
      <b/>
      <i/>
      <sz val="48"/>
      <name val="Arial Black"/>
      <family val="2"/>
      <charset val="238"/>
    </font>
    <font>
      <b/>
      <i/>
      <sz val="36"/>
      <name val="Arial Black"/>
      <family val="2"/>
      <charset val="238"/>
    </font>
    <font>
      <sz val="48"/>
      <name val="Arial Black"/>
      <family val="2"/>
      <charset val="238"/>
    </font>
    <font>
      <sz val="48"/>
      <color theme="1"/>
      <name val="Arial Black"/>
      <family val="2"/>
      <charset val="238"/>
    </font>
    <font>
      <sz val="36"/>
      <color rgb="FFFF0000"/>
      <name val="Arial Black"/>
      <family val="2"/>
      <charset val="238"/>
    </font>
    <font>
      <sz val="36"/>
      <color indexed="10"/>
      <name val="Arial Black"/>
      <family val="2"/>
      <charset val="238"/>
    </font>
    <font>
      <sz val="48"/>
      <color rgb="FFFF0000"/>
      <name val="Arial Black"/>
      <family val="2"/>
      <charset val="238"/>
    </font>
    <font>
      <b/>
      <i/>
      <u/>
      <sz val="36"/>
      <name val="Arial Black"/>
      <family val="2"/>
      <charset val="238"/>
    </font>
    <font>
      <b/>
      <i/>
      <u/>
      <sz val="36"/>
      <color rgb="FFFF0000"/>
      <name val="Arial Black"/>
      <family val="2"/>
      <charset val="238"/>
    </font>
    <font>
      <b/>
      <sz val="36"/>
      <color indexed="10"/>
      <name val="Arial Black"/>
      <family val="2"/>
      <charset val="238"/>
    </font>
    <font>
      <i/>
      <u/>
      <sz val="36"/>
      <color indexed="10"/>
      <name val="Arial Black"/>
      <family val="2"/>
      <charset val="238"/>
    </font>
    <font>
      <b/>
      <i/>
      <u/>
      <sz val="36"/>
      <color indexed="10"/>
      <name val="Arial Black"/>
      <family val="2"/>
      <charset val="238"/>
    </font>
    <font>
      <i/>
      <sz val="36"/>
      <color theme="1"/>
      <name val="Arial Black"/>
      <family val="2"/>
      <charset val="238"/>
    </font>
    <font>
      <b/>
      <i/>
      <sz val="36"/>
      <color rgb="FFFF0000"/>
      <name val="Arial Black"/>
      <family val="2"/>
      <charset val="238"/>
    </font>
    <font>
      <b/>
      <sz val="36"/>
      <color rgb="FFFF0000"/>
      <name val="Arial Black"/>
      <family val="2"/>
      <charset val="238"/>
    </font>
    <font>
      <b/>
      <sz val="48"/>
      <color theme="1"/>
      <name val="Arial Black"/>
      <family val="2"/>
      <charset val="238"/>
    </font>
    <font>
      <b/>
      <sz val="36"/>
      <color theme="1"/>
      <name val="Arial Black"/>
      <family val="2"/>
      <charset val="238"/>
    </font>
    <font>
      <b/>
      <i/>
      <sz val="48"/>
      <color rgb="FFFF0000"/>
      <name val="Arial Black"/>
      <family val="2"/>
      <charset val="238"/>
    </font>
    <font>
      <b/>
      <i/>
      <sz val="48"/>
      <color theme="1"/>
      <name val="Arial Black"/>
      <family val="2"/>
      <charset val="238"/>
    </font>
    <font>
      <b/>
      <i/>
      <sz val="36"/>
      <color theme="1"/>
      <name val="Arial Black"/>
      <family val="2"/>
      <charset val="238"/>
    </font>
    <font>
      <i/>
      <sz val="72"/>
      <color theme="1"/>
      <name val="Arial Black"/>
      <family val="2"/>
      <charset val="238"/>
    </font>
    <font>
      <i/>
      <sz val="72"/>
      <name val="Arial Black"/>
      <family val="2"/>
      <charset val="238"/>
    </font>
    <font>
      <sz val="72"/>
      <color rgb="FFFF0000"/>
      <name val="Arial Black"/>
      <family val="2"/>
      <charset val="238"/>
    </font>
    <font>
      <b/>
      <i/>
      <u/>
      <sz val="48"/>
      <color theme="1"/>
      <name val="Arial Black"/>
      <family val="2"/>
      <charset val="238"/>
    </font>
    <font>
      <b/>
      <i/>
      <u/>
      <sz val="36"/>
      <color theme="1"/>
      <name val="Arial Black"/>
      <family val="2"/>
      <charset val="238"/>
    </font>
    <font>
      <i/>
      <u/>
      <sz val="36"/>
      <name val="Arial Black"/>
      <family val="2"/>
      <charset val="238"/>
    </font>
    <font>
      <strike/>
      <sz val="36"/>
      <color theme="1"/>
      <name val="Arial Black"/>
      <family val="2"/>
      <charset val="238"/>
    </font>
    <font>
      <i/>
      <u/>
      <sz val="36"/>
      <color theme="1"/>
      <name val="Arial Black"/>
      <family val="2"/>
      <charset val="238"/>
    </font>
    <font>
      <i/>
      <sz val="36"/>
      <color rgb="FFFF0000"/>
      <name val="Arial Black"/>
      <family val="2"/>
      <charset val="238"/>
    </font>
    <font>
      <i/>
      <sz val="48"/>
      <name val="Arial Black"/>
      <family val="2"/>
      <charset val="238"/>
    </font>
    <font>
      <sz val="26"/>
      <name val="Arial Black"/>
      <family val="2"/>
      <charset val="238"/>
    </font>
    <font>
      <sz val="26"/>
      <color theme="1"/>
      <name val="Arial Black"/>
      <family val="2"/>
      <charset val="238"/>
    </font>
    <font>
      <sz val="26"/>
      <color indexed="10"/>
      <name val="Arial Black"/>
      <family val="2"/>
      <charset val="238"/>
    </font>
    <font>
      <b/>
      <sz val="26"/>
      <name val="Arial Black"/>
      <family val="2"/>
      <charset val="238"/>
    </font>
    <font>
      <vertAlign val="superscript"/>
      <sz val="48"/>
      <color indexed="8"/>
      <name val="Arial Black"/>
      <family val="2"/>
      <charset val="238"/>
    </font>
    <font>
      <sz val="48"/>
      <color indexed="8"/>
      <name val="Arial Black"/>
      <family val="2"/>
      <charset val="238"/>
    </font>
    <font>
      <vertAlign val="superscript"/>
      <sz val="48"/>
      <name val="Arial Black"/>
      <family val="2"/>
      <charset val="238"/>
    </font>
    <font>
      <i/>
      <sz val="48"/>
      <color theme="1"/>
      <name val="Arial Black"/>
      <family val="2"/>
      <charset val="238"/>
    </font>
    <font>
      <sz val="26"/>
      <color rgb="FFFF0000"/>
      <name val="Arial Black"/>
      <family val="2"/>
      <charset val="238"/>
    </font>
    <font>
      <sz val="28"/>
      <color theme="1"/>
      <name val="Arial Black"/>
      <family val="2"/>
      <charset val="238"/>
    </font>
    <font>
      <sz val="28"/>
      <color rgb="FFFF0000"/>
      <name val="Arial Black"/>
      <family val="2"/>
      <charset val="238"/>
    </font>
    <font>
      <i/>
      <u/>
      <sz val="48"/>
      <name val="Arial Black"/>
      <family val="2"/>
      <charset val="238"/>
    </font>
    <font>
      <b/>
      <sz val="48"/>
      <color rgb="FFFF0000"/>
      <name val="Arial Black"/>
      <family val="2"/>
      <charset val="238"/>
    </font>
    <font>
      <b/>
      <i/>
      <u/>
      <sz val="48"/>
      <name val="Arial Black"/>
      <family val="2"/>
      <charset val="238"/>
    </font>
    <font>
      <sz val="48"/>
      <color indexed="10"/>
      <name val="Arial Black"/>
      <family val="2"/>
      <charset val="238"/>
    </font>
    <font>
      <b/>
      <sz val="48"/>
      <name val="Arial"/>
      <family val="2"/>
      <charset val="238"/>
    </font>
    <font>
      <sz val="48"/>
      <name val="Arial"/>
      <family val="2"/>
      <charset val="238"/>
    </font>
    <font>
      <sz val="48"/>
      <color theme="1"/>
      <name val="Arial"/>
      <family val="2"/>
      <charset val="238"/>
    </font>
    <font>
      <b/>
      <sz val="36"/>
      <color rgb="FF92D050"/>
      <name val="Arial Black"/>
      <family val="2"/>
      <charset val="238"/>
    </font>
    <font>
      <b/>
      <i/>
      <sz val="26"/>
      <name val="Arial Black"/>
      <family val="2"/>
      <charset val="238"/>
    </font>
    <font>
      <b/>
      <sz val="26"/>
      <color theme="1"/>
      <name val="Arial Black"/>
      <family val="2"/>
      <charset val="238"/>
    </font>
    <font>
      <b/>
      <sz val="26"/>
      <color rgb="FF92D050"/>
      <name val="Arial Black"/>
      <family val="2"/>
      <charset val="238"/>
    </font>
    <font>
      <sz val="48"/>
      <color rgb="FFFF0000"/>
      <name val="Arial"/>
      <family val="2"/>
      <charset val="238"/>
    </font>
    <font>
      <i/>
      <sz val="48"/>
      <color rgb="FFFF0000"/>
      <name val="Arial"/>
      <family val="2"/>
      <charset val="238"/>
    </font>
    <font>
      <b/>
      <sz val="72"/>
      <name val="Arial Black"/>
      <family val="2"/>
      <charset val="238"/>
    </font>
    <font>
      <sz val="48"/>
      <color rgb="FF92D050"/>
      <name val="Arial Black"/>
      <family val="2"/>
      <charset val="238"/>
    </font>
    <font>
      <b/>
      <sz val="48"/>
      <color rgb="FF92D050"/>
      <name val="Arial Blac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27">
    <xf numFmtId="0" fontId="0" fillId="0" borderId="0" xfId="0"/>
    <xf numFmtId="0" fontId="3" fillId="0" borderId="0" xfId="2" applyFont="1" applyBorder="1" applyAlignment="1"/>
    <xf numFmtId="0" fontId="4" fillId="0" borderId="0" xfId="0" applyFont="1" applyAlignment="1"/>
    <xf numFmtId="0" fontId="5" fillId="0" borderId="0" xfId="2" applyFont="1" applyBorder="1"/>
    <xf numFmtId="0" fontId="0" fillId="0" borderId="0" xfId="0" applyBorder="1"/>
    <xf numFmtId="49" fontId="6" fillId="0" borderId="0" xfId="2" applyNumberFormat="1" applyFont="1" applyBorder="1" applyAlignment="1">
      <alignment horizontal="center" wrapText="1"/>
    </xf>
    <xf numFmtId="0" fontId="7" fillId="0" borderId="0" xfId="2" applyFont="1" applyBorder="1"/>
    <xf numFmtId="0" fontId="9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7" fillId="0" borderId="0" xfId="2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49" fontId="8" fillId="2" borderId="2" xfId="2" applyNumberFormat="1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0" fillId="0" borderId="0" xfId="0" applyFont="1" applyFill="1" applyAlignment="1"/>
    <xf numFmtId="165" fontId="12" fillId="3" borderId="0" xfId="0" applyNumberFormat="1" applyFont="1" applyFill="1" applyBorder="1" applyAlignment="1"/>
    <xf numFmtId="0" fontId="12" fillId="3" borderId="0" xfId="0" applyFont="1" applyFill="1" applyBorder="1" applyAlignment="1"/>
    <xf numFmtId="0" fontId="13" fillId="0" borderId="3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4" fontId="14" fillId="0" borderId="2" xfId="2" applyNumberFormat="1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164" fontId="7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5" fillId="3" borderId="2" xfId="0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/>
    </xf>
    <xf numFmtId="164" fontId="10" fillId="0" borderId="2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0" applyFont="1" applyBorder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/>
    <xf numFmtId="0" fontId="10" fillId="0" borderId="0" xfId="2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67" fontId="7" fillId="0" borderId="0" xfId="0" applyNumberFormat="1" applyFont="1" applyBorder="1"/>
    <xf numFmtId="164" fontId="7" fillId="0" borderId="0" xfId="0" applyNumberFormat="1" applyFont="1" applyBorder="1"/>
    <xf numFmtId="2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4" fontId="16" fillId="3" borderId="2" xfId="2" applyNumberFormat="1" applyFont="1" applyFill="1" applyBorder="1" applyAlignment="1">
      <alignment vertical="center"/>
    </xf>
    <xf numFmtId="0" fontId="16" fillId="3" borderId="2" xfId="0" applyFont="1" applyFill="1" applyBorder="1" applyAlignment="1">
      <alignment horizontal="left" vertical="center" wrapText="1"/>
    </xf>
    <xf numFmtId="1" fontId="20" fillId="0" borderId="0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/>
    <xf numFmtId="4" fontId="20" fillId="0" borderId="0" xfId="0" applyNumberFormat="1" applyFont="1" applyBorder="1"/>
    <xf numFmtId="0" fontId="20" fillId="0" borderId="0" xfId="0" applyFont="1" applyBorder="1"/>
    <xf numFmtId="2" fontId="10" fillId="0" borderId="0" xfId="2" applyNumberFormat="1" applyFont="1" applyBorder="1" applyAlignment="1">
      <alignment horizontal="center" vertical="center"/>
    </xf>
    <xf numFmtId="166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wrapText="1"/>
    </xf>
    <xf numFmtId="0" fontId="22" fillId="3" borderId="0" xfId="0" applyNumberFormat="1" applyFont="1" applyFill="1" applyBorder="1" applyAlignment="1">
      <alignment horizontal="center" vertical="center" wrapText="1"/>
    </xf>
    <xf numFmtId="164" fontId="22" fillId="3" borderId="0" xfId="0" applyNumberFormat="1" applyFont="1" applyFill="1" applyBorder="1" applyAlignment="1">
      <alignment horizontal="center" vertical="center"/>
    </xf>
    <xf numFmtId="1" fontId="22" fillId="3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0" fontId="18" fillId="3" borderId="0" xfId="0" applyFont="1" applyFill="1" applyBorder="1"/>
    <xf numFmtId="164" fontId="23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/>
    </xf>
    <xf numFmtId="4" fontId="18" fillId="3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vertical="top" wrapText="1"/>
    </xf>
    <xf numFmtId="164" fontId="13" fillId="3" borderId="0" xfId="0" applyNumberFormat="1" applyFont="1" applyFill="1" applyBorder="1" applyAlignment="1">
      <alignment horizontal="center" vertical="top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vertical="top" wrapText="1"/>
    </xf>
    <xf numFmtId="164" fontId="14" fillId="5" borderId="19" xfId="0" applyNumberFormat="1" applyFont="1" applyFill="1" applyBorder="1" applyAlignment="1">
      <alignment vertical="top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vertical="top" wrapText="1"/>
    </xf>
    <xf numFmtId="164" fontId="14" fillId="3" borderId="19" xfId="0" applyNumberFormat="1" applyFont="1" applyFill="1" applyBorder="1" applyAlignment="1">
      <alignment vertical="top" wrapText="1"/>
    </xf>
    <xf numFmtId="168" fontId="14" fillId="3" borderId="19" xfId="0" applyNumberFormat="1" applyFont="1" applyFill="1" applyBorder="1" applyAlignment="1">
      <alignment vertical="top" wrapText="1"/>
    </xf>
    <xf numFmtId="164" fontId="26" fillId="3" borderId="0" xfId="0" applyNumberFormat="1" applyFont="1" applyFill="1" applyBorder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0" fontId="18" fillId="3" borderId="0" xfId="2" applyFont="1" applyFill="1" applyBorder="1" applyAlignment="1">
      <alignment vertical="center"/>
    </xf>
    <xf numFmtId="0" fontId="18" fillId="3" borderId="0" xfId="0" applyFont="1" applyFill="1"/>
    <xf numFmtId="0" fontId="14" fillId="3" borderId="0" xfId="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vertical="center" wrapText="1"/>
    </xf>
    <xf numFmtId="0" fontId="15" fillId="3" borderId="20" xfId="0" applyFont="1" applyFill="1" applyBorder="1" applyAlignment="1">
      <alignment horizontal="center" vertical="center" wrapText="1"/>
    </xf>
    <xf numFmtId="2" fontId="15" fillId="3" borderId="20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vertical="center" wrapText="1"/>
    </xf>
    <xf numFmtId="164" fontId="16" fillId="3" borderId="2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vertical="center" wrapText="1"/>
    </xf>
    <xf numFmtId="0" fontId="18" fillId="0" borderId="0" xfId="2" applyFont="1" applyBorder="1" applyAlignment="1">
      <alignment horizontal="center" vertical="center"/>
    </xf>
    <xf numFmtId="3" fontId="7" fillId="3" borderId="0" xfId="0" applyNumberFormat="1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164" fontId="28" fillId="5" borderId="2" xfId="2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wrapText="1"/>
    </xf>
    <xf numFmtId="2" fontId="8" fillId="2" borderId="2" xfId="2" applyNumberFormat="1" applyFont="1" applyFill="1" applyBorder="1" applyAlignment="1">
      <alignment horizontal="center" wrapText="1"/>
    </xf>
    <xf numFmtId="3" fontId="8" fillId="2" borderId="2" xfId="2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31" fillId="2" borderId="2" xfId="2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18" fillId="0" borderId="0" xfId="2" applyNumberFormat="1" applyFont="1" applyBorder="1" applyAlignment="1">
      <alignment horizontal="right" vertical="center"/>
    </xf>
    <xf numFmtId="164" fontId="18" fillId="0" borderId="0" xfId="0" applyNumberFormat="1" applyFont="1" applyBorder="1"/>
    <xf numFmtId="0" fontId="18" fillId="0" borderId="0" xfId="2" applyNumberFormat="1" applyFont="1" applyBorder="1" applyAlignment="1">
      <alignment vertical="center"/>
    </xf>
    <xf numFmtId="166" fontId="18" fillId="3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166" fontId="18" fillId="3" borderId="0" xfId="0" applyNumberFormat="1" applyFont="1" applyFill="1" applyBorder="1"/>
    <xf numFmtId="0" fontId="10" fillId="3" borderId="0" xfId="0" applyFont="1" applyFill="1" applyBorder="1"/>
    <xf numFmtId="4" fontId="10" fillId="3" borderId="0" xfId="0" applyNumberFormat="1" applyFont="1" applyFill="1" applyBorder="1"/>
    <xf numFmtId="164" fontId="10" fillId="3" borderId="0" xfId="0" applyNumberFormat="1" applyFont="1" applyFill="1" applyBorder="1"/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/>
    <xf numFmtId="164" fontId="7" fillId="0" borderId="0" xfId="2" applyNumberFormat="1" applyFont="1" applyBorder="1" applyAlignment="1">
      <alignment horizontal="center" vertical="center"/>
    </xf>
    <xf numFmtId="164" fontId="15" fillId="3" borderId="2" xfId="2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7" fillId="0" borderId="0" xfId="2" applyNumberFormat="1" applyFont="1" applyBorder="1" applyAlignment="1">
      <alignment vertical="center"/>
    </xf>
    <xf numFmtId="171" fontId="7" fillId="0" borderId="0" xfId="2" applyNumberFormat="1" applyFont="1" applyBorder="1" applyAlignment="1">
      <alignment horizontal="center" vertical="center"/>
    </xf>
    <xf numFmtId="171" fontId="7" fillId="0" borderId="0" xfId="2" applyNumberFormat="1" applyFont="1" applyBorder="1" applyAlignment="1"/>
    <xf numFmtId="4" fontId="7" fillId="0" borderId="0" xfId="2" applyNumberFormat="1" applyFont="1" applyBorder="1" applyAlignment="1">
      <alignment vertical="center"/>
    </xf>
    <xf numFmtId="4" fontId="7" fillId="0" borderId="0" xfId="2" applyNumberFormat="1" applyFont="1" applyBorder="1" applyAlignment="1"/>
    <xf numFmtId="0" fontId="13" fillId="0" borderId="19" xfId="0" applyFont="1" applyBorder="1" applyAlignment="1">
      <alignment horizontal="center" vertical="top" wrapText="1"/>
    </xf>
    <xf numFmtId="164" fontId="10" fillId="0" borderId="0" xfId="2" applyNumberFormat="1" applyFont="1" applyBorder="1"/>
    <xf numFmtId="164" fontId="17" fillId="0" borderId="0" xfId="2" applyNumberFormat="1" applyFont="1" applyBorder="1"/>
    <xf numFmtId="2" fontId="17" fillId="3" borderId="0" xfId="2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 applyBorder="1"/>
    <xf numFmtId="0" fontId="15" fillId="0" borderId="0" xfId="2" applyFont="1" applyBorder="1"/>
    <xf numFmtId="49" fontId="15" fillId="0" borderId="0" xfId="2" applyNumberFormat="1" applyFont="1" applyBorder="1"/>
    <xf numFmtId="49" fontId="7" fillId="0" borderId="0" xfId="2" applyNumberFormat="1" applyFont="1" applyBorder="1"/>
    <xf numFmtId="2" fontId="17" fillId="3" borderId="0" xfId="2" applyNumberFormat="1" applyFont="1" applyFill="1" applyBorder="1" applyAlignment="1">
      <alignment horizontal="center"/>
    </xf>
    <xf numFmtId="171" fontId="7" fillId="0" borderId="0" xfId="2" applyNumberFormat="1" applyFont="1" applyBorder="1"/>
    <xf numFmtId="49" fontId="15" fillId="0" borderId="11" xfId="2" applyNumberFormat="1" applyFont="1" applyBorder="1" applyAlignment="1">
      <alignment horizontal="center"/>
    </xf>
    <xf numFmtId="0" fontId="17" fillId="3" borderId="0" xfId="2" applyFont="1" applyFill="1" applyBorder="1" applyAlignment="1">
      <alignment horizontal="center" vertical="center"/>
    </xf>
    <xf numFmtId="2" fontId="17" fillId="3" borderId="0" xfId="2" applyNumberFormat="1" applyFont="1" applyFill="1" applyBorder="1"/>
    <xf numFmtId="49" fontId="8" fillId="0" borderId="31" xfId="2" applyNumberFormat="1" applyFont="1" applyFill="1" applyBorder="1" applyAlignment="1">
      <alignment horizontal="center"/>
    </xf>
    <xf numFmtId="2" fontId="8" fillId="0" borderId="31" xfId="2" applyNumberFormat="1" applyFont="1" applyFill="1" applyBorder="1" applyAlignment="1">
      <alignment horizontal="center"/>
    </xf>
    <xf numFmtId="3" fontId="8" fillId="0" borderId="31" xfId="2" applyNumberFormat="1" applyFont="1" applyFill="1" applyBorder="1" applyAlignment="1">
      <alignment horizontal="center"/>
    </xf>
    <xf numFmtId="171" fontId="7" fillId="3" borderId="0" xfId="2" applyNumberFormat="1" applyFont="1" applyFill="1" applyBorder="1"/>
    <xf numFmtId="0" fontId="15" fillId="0" borderId="31" xfId="0" applyFont="1" applyFill="1" applyBorder="1" applyAlignment="1">
      <alignment horizontal="center" vertical="center" wrapText="1"/>
    </xf>
    <xf numFmtId="2" fontId="15" fillId="0" borderId="31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Border="1"/>
    <xf numFmtId="0" fontId="15" fillId="0" borderId="31" xfId="0" applyFont="1" applyFill="1" applyBorder="1" applyAlignment="1">
      <alignment horizontal="center" vertical="center"/>
    </xf>
    <xf numFmtId="2" fontId="40" fillId="3" borderId="0" xfId="2" applyNumberFormat="1" applyFont="1" applyFill="1" applyBorder="1" applyAlignment="1">
      <alignment horizontal="center" vertical="center"/>
    </xf>
    <xf numFmtId="164" fontId="10" fillId="3" borderId="0" xfId="2" applyNumberFormat="1" applyFont="1" applyFill="1" applyBorder="1"/>
    <xf numFmtId="0" fontId="10" fillId="3" borderId="0" xfId="2" applyFont="1" applyFill="1" applyBorder="1"/>
    <xf numFmtId="9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2" fontId="10" fillId="3" borderId="0" xfId="2" applyNumberFormat="1" applyFont="1" applyFill="1" applyBorder="1" applyAlignment="1">
      <alignment horizontal="center" vertical="center"/>
    </xf>
    <xf numFmtId="2" fontId="15" fillId="0" borderId="31" xfId="0" applyNumberFormat="1" applyFont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3" fillId="0" borderId="0" xfId="2" applyFont="1" applyBorder="1"/>
    <xf numFmtId="0" fontId="8" fillId="0" borderId="0" xfId="2" applyFont="1" applyBorder="1"/>
    <xf numFmtId="164" fontId="10" fillId="0" borderId="0" xfId="2" applyNumberFormat="1" applyFont="1" applyFill="1" applyBorder="1"/>
    <xf numFmtId="3" fontId="10" fillId="0" borderId="0" xfId="2" applyNumberFormat="1" applyFont="1" applyFill="1" applyBorder="1"/>
    <xf numFmtId="0" fontId="15" fillId="0" borderId="0" xfId="2" applyFont="1" applyFill="1" applyBorder="1"/>
    <xf numFmtId="49" fontId="15" fillId="0" borderId="0" xfId="2" applyNumberFormat="1" applyFont="1" applyFill="1" applyBorder="1"/>
    <xf numFmtId="49" fontId="43" fillId="0" borderId="0" xfId="2" applyNumberFormat="1" applyFont="1" applyFill="1"/>
    <xf numFmtId="164" fontId="44" fillId="0" borderId="0" xfId="2" applyNumberFormat="1" applyFont="1" applyFill="1"/>
    <xf numFmtId="0" fontId="43" fillId="0" borderId="0" xfId="2" applyFont="1" applyFill="1"/>
    <xf numFmtId="0" fontId="45" fillId="0" borderId="0" xfId="0" applyFont="1" applyBorder="1"/>
    <xf numFmtId="166" fontId="45" fillId="0" borderId="0" xfId="0" applyNumberFormat="1" applyFont="1"/>
    <xf numFmtId="0" fontId="44" fillId="0" borderId="0" xfId="0" applyFont="1"/>
    <xf numFmtId="2" fontId="43" fillId="0" borderId="0" xfId="2" applyNumberFormat="1" applyFont="1" applyFill="1"/>
    <xf numFmtId="3" fontId="43" fillId="0" borderId="0" xfId="2" applyNumberFormat="1" applyFont="1" applyFill="1"/>
    <xf numFmtId="49" fontId="46" fillId="0" borderId="0" xfId="2" applyNumberFormat="1" applyFont="1" applyBorder="1" applyAlignment="1">
      <alignment horizontal="center" readingOrder="1"/>
    </xf>
    <xf numFmtId="164" fontId="44" fillId="0" borderId="0" xfId="2" applyNumberFormat="1" applyFont="1" applyBorder="1" applyAlignment="1">
      <alignment wrapText="1" readingOrder="1"/>
    </xf>
    <xf numFmtId="49" fontId="15" fillId="2" borderId="2" xfId="2" applyNumberFormat="1" applyFont="1" applyFill="1" applyBorder="1" applyAlignment="1">
      <alignment horizontal="center" wrapText="1"/>
    </xf>
    <xf numFmtId="2" fontId="15" fillId="2" borderId="2" xfId="2" applyNumberFormat="1" applyFont="1" applyFill="1" applyBorder="1" applyAlignment="1">
      <alignment horizontal="center" wrapText="1"/>
    </xf>
    <xf numFmtId="3" fontId="15" fillId="2" borderId="2" xfId="2" applyNumberFormat="1" applyFont="1" applyFill="1" applyBorder="1" applyAlignment="1">
      <alignment horizontal="center" wrapText="1"/>
    </xf>
    <xf numFmtId="0" fontId="15" fillId="2" borderId="2" xfId="2" applyFont="1" applyFill="1" applyBorder="1" applyAlignment="1">
      <alignment horizontal="center" wrapText="1"/>
    </xf>
    <xf numFmtId="164" fontId="16" fillId="2" borderId="2" xfId="2" applyNumberFormat="1" applyFont="1" applyFill="1" applyBorder="1" applyAlignment="1">
      <alignment horizontal="center" wrapText="1"/>
    </xf>
    <xf numFmtId="0" fontId="43" fillId="0" borderId="0" xfId="2" applyFont="1"/>
    <xf numFmtId="0" fontId="50" fillId="0" borderId="2" xfId="2" applyFont="1" applyBorder="1" applyAlignment="1">
      <alignment horizontal="center" vertical="center" wrapText="1" readingOrder="1"/>
    </xf>
    <xf numFmtId="0" fontId="50" fillId="2" borderId="2" xfId="2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>
      <alignment vertical="top" wrapText="1" readingOrder="1"/>
    </xf>
    <xf numFmtId="0" fontId="15" fillId="3" borderId="2" xfId="0" applyFont="1" applyFill="1" applyBorder="1" applyAlignment="1">
      <alignment vertical="center" wrapText="1" readingOrder="1"/>
    </xf>
    <xf numFmtId="2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>
      <alignment horizontal="center" vertical="center" wrapText="1" readingOrder="1"/>
    </xf>
    <xf numFmtId="0" fontId="51" fillId="7" borderId="0" xfId="2" applyFont="1" applyFill="1"/>
    <xf numFmtId="0" fontId="45" fillId="7" borderId="0" xfId="0" applyFont="1" applyFill="1" applyBorder="1"/>
    <xf numFmtId="166" fontId="45" fillId="7" borderId="0" xfId="0" applyNumberFormat="1" applyFont="1" applyFill="1"/>
    <xf numFmtId="0" fontId="44" fillId="7" borderId="0" xfId="0" applyFont="1" applyFill="1"/>
    <xf numFmtId="0" fontId="51" fillId="4" borderId="0" xfId="2" applyFont="1" applyFill="1"/>
    <xf numFmtId="0" fontId="45" fillId="4" borderId="0" xfId="0" applyFont="1" applyFill="1" applyBorder="1"/>
    <xf numFmtId="166" fontId="45" fillId="4" borderId="0" xfId="0" applyNumberFormat="1" applyFont="1" applyFill="1"/>
    <xf numFmtId="0" fontId="44" fillId="4" borderId="0" xfId="0" applyFont="1" applyFill="1"/>
    <xf numFmtId="0" fontId="51" fillId="0" borderId="0" xfId="2" applyFont="1"/>
    <xf numFmtId="0" fontId="16" fillId="3" borderId="2" xfId="0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>
      <alignment horizontal="left" vertical="center" wrapText="1" readingOrder="1"/>
    </xf>
    <xf numFmtId="0" fontId="43" fillId="0" borderId="0" xfId="2" applyFont="1" applyAlignment="1">
      <alignment horizontal="right" vertical="center"/>
    </xf>
    <xf numFmtId="0" fontId="56" fillId="3" borderId="19" xfId="0" applyFont="1" applyFill="1" applyBorder="1" applyAlignment="1">
      <alignment horizontal="center" vertical="center" wrapText="1" readingOrder="1"/>
    </xf>
    <xf numFmtId="164" fontId="8" fillId="3" borderId="19" xfId="2" applyNumberFormat="1" applyFont="1" applyFill="1" applyBorder="1" applyAlignment="1">
      <alignment vertical="center"/>
    </xf>
    <xf numFmtId="0" fontId="55" fillId="3" borderId="0" xfId="2" applyNumberFormat="1" applyFont="1" applyFill="1" applyBorder="1" applyAlignment="1">
      <alignment vertical="center"/>
    </xf>
    <xf numFmtId="164" fontId="55" fillId="3" borderId="0" xfId="2" applyNumberFormat="1" applyFont="1" applyFill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0" fontId="43" fillId="3" borderId="0" xfId="2" applyFont="1" applyFill="1"/>
    <xf numFmtId="0" fontId="45" fillId="3" borderId="0" xfId="0" applyFont="1" applyFill="1" applyBorder="1"/>
    <xf numFmtId="166" fontId="45" fillId="3" borderId="0" xfId="0" applyNumberFormat="1" applyFont="1" applyFill="1"/>
    <xf numFmtId="0" fontId="44" fillId="3" borderId="0" xfId="0" applyFont="1" applyFill="1"/>
    <xf numFmtId="0" fontId="13" fillId="3" borderId="19" xfId="0" applyFont="1" applyFill="1" applyBorder="1" applyAlignment="1">
      <alignment horizontal="center" vertical="center" wrapText="1"/>
    </xf>
    <xf numFmtId="0" fontId="15" fillId="3" borderId="0" xfId="2" applyNumberFormat="1" applyFont="1" applyFill="1" applyBorder="1" applyAlignment="1">
      <alignment vertical="center"/>
    </xf>
    <xf numFmtId="164" fontId="15" fillId="3" borderId="0" xfId="2" applyNumberFormat="1" applyFont="1" applyFill="1" applyBorder="1" applyAlignment="1">
      <alignment vertical="center"/>
    </xf>
    <xf numFmtId="164" fontId="28" fillId="3" borderId="0" xfId="2" applyNumberFormat="1" applyFont="1" applyFill="1" applyBorder="1" applyAlignment="1">
      <alignment vertical="center"/>
    </xf>
    <xf numFmtId="164" fontId="16" fillId="3" borderId="0" xfId="2" applyNumberFormat="1" applyFont="1" applyFill="1" applyBorder="1" applyAlignment="1">
      <alignment horizontal="center" wrapText="1"/>
    </xf>
    <xf numFmtId="0" fontId="43" fillId="4" borderId="0" xfId="2" applyFont="1" applyFill="1"/>
    <xf numFmtId="0" fontId="43" fillId="9" borderId="0" xfId="2" applyFont="1" applyFill="1"/>
    <xf numFmtId="0" fontId="45" fillId="9" borderId="0" xfId="0" applyFont="1" applyFill="1" applyBorder="1"/>
    <xf numFmtId="166" fontId="45" fillId="9" borderId="0" xfId="0" applyNumberFormat="1" applyFont="1" applyFill="1"/>
    <xf numFmtId="0" fontId="44" fillId="9" borderId="0" xfId="0" applyFont="1" applyFill="1"/>
    <xf numFmtId="0" fontId="43" fillId="7" borderId="0" xfId="2" applyFont="1" applyFill="1"/>
    <xf numFmtId="0" fontId="43" fillId="10" borderId="0" xfId="2" applyFont="1" applyFill="1"/>
    <xf numFmtId="0" fontId="45" fillId="10" borderId="0" xfId="0" applyFont="1" applyFill="1" applyBorder="1"/>
    <xf numFmtId="166" fontId="45" fillId="10" borderId="0" xfId="0" applyNumberFormat="1" applyFont="1" applyFill="1"/>
    <xf numFmtId="0" fontId="44" fillId="10" borderId="0" xfId="0" applyFont="1" applyFill="1"/>
    <xf numFmtId="0" fontId="15" fillId="3" borderId="19" xfId="0" applyFont="1" applyFill="1" applyBorder="1" applyAlignment="1">
      <alignment vertical="top" wrapText="1" readingOrder="1"/>
    </xf>
    <xf numFmtId="0" fontId="15" fillId="3" borderId="13" xfId="0" applyFont="1" applyFill="1" applyBorder="1" applyAlignment="1">
      <alignment vertical="top" wrapText="1" readingOrder="1"/>
    </xf>
    <xf numFmtId="164" fontId="15" fillId="0" borderId="0" xfId="2" applyNumberFormat="1" applyFont="1" applyBorder="1" applyAlignment="1">
      <alignment wrapText="1" readingOrder="1"/>
    </xf>
    <xf numFmtId="4" fontId="45" fillId="0" borderId="0" xfId="0" applyNumberFormat="1" applyFont="1" applyAlignment="1">
      <alignment horizontal="center" vertical="center"/>
    </xf>
    <xf numFmtId="164" fontId="57" fillId="3" borderId="2" xfId="2" applyNumberFormat="1" applyFont="1" applyFill="1" applyBorder="1" applyAlignment="1">
      <alignment vertical="center" wrapText="1" readingOrder="1"/>
    </xf>
    <xf numFmtId="0" fontId="15" fillId="0" borderId="0" xfId="2" applyFont="1" applyBorder="1" applyAlignment="1">
      <alignment wrapText="1" readingOrder="1"/>
    </xf>
    <xf numFmtId="49" fontId="15" fillId="0" borderId="0" xfId="2" applyNumberFormat="1" applyFont="1" applyBorder="1" applyAlignment="1">
      <alignment wrapText="1" readingOrder="1"/>
    </xf>
    <xf numFmtId="49" fontId="8" fillId="0" borderId="31" xfId="2" applyNumberFormat="1" applyFont="1" applyFill="1" applyBorder="1" applyAlignment="1">
      <alignment horizontal="center" vertical="center" wrapText="1" readingOrder="1"/>
    </xf>
    <xf numFmtId="2" fontId="8" fillId="0" borderId="31" xfId="2" applyNumberFormat="1" applyFont="1" applyFill="1" applyBorder="1" applyAlignment="1">
      <alignment horizontal="center" vertical="center" wrapText="1" readingOrder="1"/>
    </xf>
    <xf numFmtId="3" fontId="8" fillId="0" borderId="31" xfId="2" applyNumberFormat="1" applyFont="1" applyFill="1" applyBorder="1" applyAlignment="1">
      <alignment horizontal="center" vertical="center" wrapText="1" readingOrder="1"/>
    </xf>
    <xf numFmtId="2" fontId="15" fillId="0" borderId="0" xfId="2" applyNumberFormat="1" applyFont="1" applyBorder="1" applyAlignment="1">
      <alignment wrapText="1" readingOrder="1"/>
    </xf>
    <xf numFmtId="0" fontId="15" fillId="0" borderId="31" xfId="0" applyFont="1" applyFill="1" applyBorder="1" applyAlignment="1">
      <alignment horizontal="center" vertical="center" wrapText="1" readingOrder="1"/>
    </xf>
    <xf numFmtId="2" fontId="15" fillId="0" borderId="31" xfId="0" applyNumberFormat="1" applyFont="1" applyFill="1" applyBorder="1" applyAlignment="1">
      <alignment horizontal="center" vertical="center" wrapText="1" readingOrder="1"/>
    </xf>
    <xf numFmtId="0" fontId="15" fillId="3" borderId="31" xfId="0" applyFont="1" applyFill="1" applyBorder="1" applyAlignment="1">
      <alignment horizontal="center" vertical="center" wrapText="1" readingOrder="1"/>
    </xf>
    <xf numFmtId="164" fontId="15" fillId="0" borderId="0" xfId="2" applyNumberFormat="1" applyFont="1" applyBorder="1" applyAlignment="1">
      <alignment horizontal="center" vertical="center" wrapText="1" readingOrder="1"/>
    </xf>
    <xf numFmtId="0" fontId="43" fillId="0" borderId="0" xfId="2" applyFont="1" applyBorder="1"/>
    <xf numFmtId="164" fontId="15" fillId="3" borderId="0" xfId="2" applyNumberFormat="1" applyFont="1" applyFill="1" applyBorder="1" applyAlignment="1">
      <alignment wrapText="1" readingOrder="1"/>
    </xf>
    <xf numFmtId="0" fontId="15" fillId="3" borderId="7" xfId="0" applyFont="1" applyFill="1" applyBorder="1" applyAlignment="1">
      <alignment horizontal="center" vertical="center" wrapText="1" readingOrder="1"/>
    </xf>
    <xf numFmtId="1" fontId="15" fillId="3" borderId="31" xfId="0" applyNumberFormat="1" applyFont="1" applyFill="1" applyBorder="1" applyAlignment="1">
      <alignment horizontal="center" vertical="center" wrapText="1" readingOrder="1"/>
    </xf>
    <xf numFmtId="2" fontId="15" fillId="3" borderId="31" xfId="0" applyNumberFormat="1" applyFont="1" applyFill="1" applyBorder="1" applyAlignment="1">
      <alignment horizontal="center" vertical="center" wrapText="1" readingOrder="1"/>
    </xf>
    <xf numFmtId="0" fontId="13" fillId="0" borderId="0" xfId="2" applyFont="1" applyBorder="1" applyAlignment="1">
      <alignment wrapText="1" readingOrder="1"/>
    </xf>
    <xf numFmtId="0" fontId="43" fillId="0" borderId="0" xfId="0" applyFont="1" applyFill="1" applyBorder="1" applyAlignment="1">
      <alignment vertical="top" wrapText="1" readingOrder="1"/>
    </xf>
    <xf numFmtId="2" fontId="43" fillId="0" borderId="0" xfId="0" applyNumberFormat="1" applyFont="1" applyFill="1" applyBorder="1" applyAlignment="1">
      <alignment vertical="top" wrapText="1" readingOrder="1"/>
    </xf>
    <xf numFmtId="49" fontId="43" fillId="0" borderId="0" xfId="2" applyNumberFormat="1" applyFont="1" applyBorder="1" applyAlignment="1">
      <alignment wrapText="1" readingOrder="1"/>
    </xf>
    <xf numFmtId="164" fontId="43" fillId="0" borderId="0" xfId="2" applyNumberFormat="1" applyFont="1" applyBorder="1" applyAlignment="1">
      <alignment wrapText="1" readingOrder="1"/>
    </xf>
    <xf numFmtId="164" fontId="43" fillId="3" borderId="0" xfId="2" applyNumberFormat="1" applyFont="1" applyFill="1" applyBorder="1" applyAlignment="1">
      <alignment wrapText="1" readingOrder="1"/>
    </xf>
    <xf numFmtId="49" fontId="9" fillId="0" borderId="0" xfId="2" applyNumberFormat="1" applyFont="1" applyBorder="1" applyAlignment="1">
      <alignment horizontal="center" wrapText="1"/>
    </xf>
    <xf numFmtId="0" fontId="7" fillId="0" borderId="0" xfId="2" applyFont="1" applyFill="1" applyAlignment="1">
      <alignment horizontal="center"/>
    </xf>
    <xf numFmtId="49" fontId="7" fillId="0" borderId="0" xfId="2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top" wrapText="1"/>
    </xf>
    <xf numFmtId="49" fontId="7" fillId="0" borderId="0" xfId="2" applyNumberFormat="1" applyFont="1" applyBorder="1" applyAlignment="1">
      <alignment horizontal="center" wrapText="1"/>
    </xf>
    <xf numFmtId="166" fontId="45" fillId="0" borderId="0" xfId="0" applyNumberFormat="1" applyFont="1" applyBorder="1"/>
    <xf numFmtId="0" fontId="44" fillId="0" borderId="0" xfId="0" applyFont="1" applyBorder="1"/>
    <xf numFmtId="0" fontId="60" fillId="0" borderId="0" xfId="0" applyFont="1" applyAlignment="1">
      <alignment horizontal="center" wrapText="1"/>
    </xf>
    <xf numFmtId="164" fontId="9" fillId="3" borderId="0" xfId="2" applyNumberFormat="1" applyFont="1" applyFill="1" applyBorder="1" applyAlignment="1">
      <alignment horizontal="center" wrapText="1"/>
    </xf>
    <xf numFmtId="0" fontId="43" fillId="0" borderId="0" xfId="0" applyFont="1" applyBorder="1"/>
    <xf numFmtId="164" fontId="44" fillId="0" borderId="0" xfId="0" applyNumberFormat="1" applyFont="1" applyBorder="1"/>
    <xf numFmtId="164" fontId="18" fillId="3" borderId="0" xfId="2" applyNumberFormat="1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164" fontId="29" fillId="3" borderId="0" xfId="2" applyNumberFormat="1" applyFont="1" applyFill="1" applyBorder="1" applyAlignment="1">
      <alignment horizontal="center" vertical="center"/>
    </xf>
    <xf numFmtId="164" fontId="61" fillId="3" borderId="0" xfId="2" applyNumberFormat="1" applyFont="1" applyFill="1" applyBorder="1" applyAlignment="1">
      <alignment horizontal="center" vertical="center" wrapText="1"/>
    </xf>
    <xf numFmtId="164" fontId="10" fillId="3" borderId="0" xfId="2" applyNumberFormat="1" applyFont="1" applyFill="1" applyBorder="1" applyAlignment="1">
      <alignment horizontal="center" vertical="center"/>
    </xf>
    <xf numFmtId="164" fontId="9" fillId="3" borderId="23" xfId="2" applyNumberFormat="1" applyFont="1" applyFill="1" applyBorder="1" applyAlignment="1">
      <alignment horizontal="center" wrapText="1"/>
    </xf>
    <xf numFmtId="164" fontId="7" fillId="0" borderId="0" xfId="2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44" fillId="0" borderId="0" xfId="0" applyFont="1" applyAlignment="1">
      <alignment wrapText="1" readingOrder="1"/>
    </xf>
    <xf numFmtId="0" fontId="59" fillId="0" borderId="0" xfId="0" applyFont="1" applyAlignment="1">
      <alignment horizontal="center" wrapText="1" readingOrder="1"/>
    </xf>
    <xf numFmtId="0" fontId="60" fillId="0" borderId="0" xfId="0" applyFont="1" applyAlignment="1">
      <alignment wrapText="1" readingOrder="1"/>
    </xf>
    <xf numFmtId="49" fontId="46" fillId="0" borderId="0" xfId="2" applyNumberFormat="1" applyFont="1" applyBorder="1" applyAlignment="1">
      <alignment horizontal="center" wrapText="1"/>
    </xf>
    <xf numFmtId="49" fontId="46" fillId="0" borderId="0" xfId="2" applyNumberFormat="1" applyFont="1" applyBorder="1" applyAlignment="1">
      <alignment wrapText="1"/>
    </xf>
    <xf numFmtId="2" fontId="44" fillId="0" borderId="0" xfId="0" applyNumberFormat="1" applyFont="1" applyBorder="1"/>
    <xf numFmtId="164" fontId="46" fillId="3" borderId="0" xfId="2" applyNumberFormat="1" applyFont="1" applyFill="1" applyBorder="1" applyAlignment="1">
      <alignment horizontal="center" wrapText="1"/>
    </xf>
    <xf numFmtId="2" fontId="43" fillId="0" borderId="0" xfId="2" applyNumberFormat="1" applyFont="1" applyFill="1" applyBorder="1"/>
    <xf numFmtId="164" fontId="43" fillId="0" borderId="0" xfId="2" applyNumberFormat="1" applyFont="1" applyFill="1" applyBorder="1"/>
    <xf numFmtId="49" fontId="43" fillId="0" borderId="0" xfId="2" applyNumberFormat="1" applyFont="1" applyFill="1" applyBorder="1"/>
    <xf numFmtId="164" fontId="45" fillId="3" borderId="0" xfId="2" applyNumberFormat="1" applyFont="1" applyFill="1" applyBorder="1" applyAlignment="1">
      <alignment vertical="center" wrapText="1" readingOrder="1"/>
    </xf>
    <xf numFmtId="0" fontId="62" fillId="3" borderId="0" xfId="2" applyFont="1" applyFill="1" applyBorder="1" applyAlignment="1">
      <alignment horizontal="center" vertical="center" wrapText="1" readingOrder="1"/>
    </xf>
    <xf numFmtId="164" fontId="63" fillId="3" borderId="0" xfId="2" applyNumberFormat="1" applyFont="1" applyFill="1" applyBorder="1" applyAlignment="1">
      <alignment horizontal="center"/>
    </xf>
    <xf numFmtId="164" fontId="64" fillId="3" borderId="0" xfId="2" applyNumberFormat="1" applyFont="1" applyFill="1" applyBorder="1" applyAlignment="1">
      <alignment horizontal="center" vertical="center" wrapText="1" readingOrder="1"/>
    </xf>
    <xf numFmtId="164" fontId="44" fillId="3" borderId="0" xfId="2" applyNumberFormat="1" applyFont="1" applyFill="1" applyBorder="1" applyAlignment="1">
      <alignment horizontal="center" vertical="center"/>
    </xf>
    <xf numFmtId="164" fontId="46" fillId="3" borderId="0" xfId="2" applyNumberFormat="1" applyFont="1" applyFill="1" applyBorder="1" applyAlignment="1">
      <alignment horizontal="center" vertical="center" wrapText="1" readingOrder="1"/>
    </xf>
    <xf numFmtId="2" fontId="44" fillId="0" borderId="0" xfId="0" applyNumberFormat="1" applyFont="1"/>
    <xf numFmtId="164" fontId="59" fillId="0" borderId="0" xfId="2" applyNumberFormat="1" applyFont="1" applyBorder="1" applyAlignment="1">
      <alignment wrapText="1" readingOrder="1"/>
    </xf>
    <xf numFmtId="172" fontId="43" fillId="0" borderId="0" xfId="2" applyNumberFormat="1" applyFont="1" applyFill="1" applyBorder="1"/>
    <xf numFmtId="164" fontId="59" fillId="0" borderId="0" xfId="2" applyNumberFormat="1" applyFont="1" applyFill="1"/>
    <xf numFmtId="164" fontId="43" fillId="0" borderId="0" xfId="2" applyNumberFormat="1" applyFont="1" applyFill="1"/>
    <xf numFmtId="171" fontId="44" fillId="0" borderId="0" xfId="0" applyNumberFormat="1" applyFont="1" applyBorder="1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7" fillId="3" borderId="0" xfId="2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14" fillId="3" borderId="0" xfId="2" applyFont="1" applyFill="1" applyBorder="1" applyAlignment="1">
      <alignment vertical="center"/>
    </xf>
    <xf numFmtId="2" fontId="26" fillId="3" borderId="0" xfId="2" applyNumberFormat="1" applyFont="1" applyFill="1" applyBorder="1" applyAlignment="1">
      <alignment horizontal="center" vertical="center"/>
    </xf>
    <xf numFmtId="4" fontId="10" fillId="0" borderId="0" xfId="2" applyNumberFormat="1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4" fontId="23" fillId="0" borderId="0" xfId="2" applyNumberFormat="1" applyFont="1" applyBorder="1" applyAlignment="1">
      <alignment horizontal="center" vertical="center"/>
    </xf>
    <xf numFmtId="164" fontId="27" fillId="3" borderId="0" xfId="2" applyNumberFormat="1" applyFont="1" applyFill="1" applyBorder="1" applyAlignment="1">
      <alignment horizontal="center" vertical="center" wrapText="1"/>
    </xf>
    <xf numFmtId="164" fontId="27" fillId="3" borderId="0" xfId="2" applyNumberFormat="1" applyFont="1" applyFill="1" applyBorder="1" applyAlignment="1">
      <alignment horizontal="center" wrapText="1"/>
    </xf>
    <xf numFmtId="0" fontId="32" fillId="3" borderId="0" xfId="2" applyFont="1" applyFill="1" applyBorder="1" applyAlignment="1">
      <alignment horizontal="center" vertical="center"/>
    </xf>
    <xf numFmtId="0" fontId="26" fillId="3" borderId="0" xfId="2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vertical="center" wrapText="1"/>
    </xf>
    <xf numFmtId="164" fontId="7" fillId="0" borderId="0" xfId="2" applyNumberFormat="1" applyFont="1" applyBorder="1" applyAlignment="1">
      <alignment vertical="center"/>
    </xf>
    <xf numFmtId="164" fontId="17" fillId="3" borderId="0" xfId="2" applyNumberFormat="1" applyFont="1" applyFill="1" applyBorder="1" applyAlignment="1">
      <alignment vertical="center"/>
    </xf>
    <xf numFmtId="164" fontId="33" fillId="3" borderId="0" xfId="2" applyNumberFormat="1" applyFont="1" applyFill="1" applyBorder="1" applyAlignment="1">
      <alignment horizontal="center" vertical="center"/>
    </xf>
    <xf numFmtId="164" fontId="33" fillId="3" borderId="0" xfId="2" applyNumberFormat="1" applyFont="1" applyFill="1" applyBorder="1" applyAlignment="1">
      <alignment vertical="center"/>
    </xf>
    <xf numFmtId="164" fontId="10" fillId="3" borderId="0" xfId="2" applyNumberFormat="1" applyFont="1" applyFill="1" applyBorder="1" applyAlignment="1">
      <alignment horizontal="center" vertical="center" wrapText="1"/>
    </xf>
    <xf numFmtId="164" fontId="10" fillId="3" borderId="0" xfId="2" applyNumberFormat="1" applyFont="1" applyFill="1" applyBorder="1" applyAlignment="1">
      <alignment horizontal="center"/>
    </xf>
    <xf numFmtId="0" fontId="10" fillId="3" borderId="0" xfId="2" applyFont="1" applyFill="1" applyBorder="1" applyAlignment="1">
      <alignment wrapText="1"/>
    </xf>
    <xf numFmtId="0" fontId="40" fillId="3" borderId="0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horizontal="center" vertical="center" wrapText="1"/>
    </xf>
    <xf numFmtId="4" fontId="10" fillId="3" borderId="0" xfId="2" applyNumberFormat="1" applyFont="1" applyFill="1" applyBorder="1" applyAlignment="1">
      <alignment horizontal="center" vertical="center"/>
    </xf>
    <xf numFmtId="3" fontId="10" fillId="3" borderId="0" xfId="2" applyNumberFormat="1" applyFont="1" applyFill="1" applyBorder="1" applyAlignment="1">
      <alignment horizontal="center" vertical="center"/>
    </xf>
    <xf numFmtId="164" fontId="40" fillId="3" borderId="0" xfId="2" applyNumberFormat="1" applyFont="1" applyFill="1" applyBorder="1" applyAlignment="1">
      <alignment horizontal="center" vertical="center"/>
    </xf>
    <xf numFmtId="2" fontId="37" fillId="3" borderId="0" xfId="2" applyNumberFormat="1" applyFont="1" applyFill="1" applyBorder="1" applyAlignment="1">
      <alignment horizontal="center" vertical="center"/>
    </xf>
    <xf numFmtId="4" fontId="7" fillId="3" borderId="0" xfId="2" applyNumberFormat="1" applyFont="1" applyFill="1" applyBorder="1" applyAlignment="1">
      <alignment horizontal="center" vertical="center"/>
    </xf>
    <xf numFmtId="2" fontId="25" fillId="3" borderId="0" xfId="2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/>
    <xf numFmtId="3" fontId="7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>
      <alignment horizontal="left" vertical="center" wrapText="1"/>
    </xf>
    <xf numFmtId="164" fontId="14" fillId="3" borderId="0" xfId="0" applyNumberFormat="1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center" vertical="center"/>
    </xf>
    <xf numFmtId="0" fontId="7" fillId="0" borderId="2" xfId="2" applyFont="1" applyFill="1" applyBorder="1"/>
    <xf numFmtId="0" fontId="7" fillId="0" borderId="2" xfId="2" applyFont="1" applyFill="1" applyBorder="1" applyAlignment="1">
      <alignment wrapText="1"/>
    </xf>
    <xf numFmtId="43" fontId="7" fillId="0" borderId="2" xfId="1" applyFont="1" applyFill="1" applyBorder="1" applyAlignment="1">
      <alignment horizontal="center" vertical="center"/>
    </xf>
    <xf numFmtId="43" fontId="14" fillId="0" borderId="2" xfId="1" applyFont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0" fontId="18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/>
    <xf numFmtId="2" fontId="17" fillId="0" borderId="0" xfId="0" applyNumberFormat="1" applyFont="1" applyBorder="1"/>
    <xf numFmtId="0" fontId="18" fillId="0" borderId="0" xfId="0" applyFont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166" fontId="18" fillId="0" borderId="0" xfId="0" applyNumberFormat="1" applyFont="1" applyBorder="1"/>
    <xf numFmtId="1" fontId="9" fillId="0" borderId="0" xfId="2" applyNumberFormat="1" applyFont="1" applyBorder="1" applyAlignment="1">
      <alignment horizontal="center" vertical="center"/>
    </xf>
    <xf numFmtId="0" fontId="18" fillId="3" borderId="0" xfId="0" applyNumberFormat="1" applyFont="1" applyFill="1" applyBorder="1"/>
    <xf numFmtId="0" fontId="9" fillId="3" borderId="0" xfId="2" applyFont="1" applyFill="1" applyBorder="1" applyAlignment="1">
      <alignment horizontal="center" vertic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4" fontId="9" fillId="3" borderId="0" xfId="0" applyNumberFormat="1" applyFont="1" applyFill="1" applyBorder="1" applyAlignment="1">
      <alignment horizontal="center" vertical="center"/>
    </xf>
    <xf numFmtId="4" fontId="20" fillId="3" borderId="0" xfId="0" applyNumberFormat="1" applyFont="1" applyFill="1" applyBorder="1" applyAlignment="1">
      <alignment horizontal="center" vertical="center"/>
    </xf>
    <xf numFmtId="2" fontId="18" fillId="3" borderId="0" xfId="2" applyNumberFormat="1" applyFont="1" applyFill="1" applyBorder="1" applyAlignment="1">
      <alignment vertical="center"/>
    </xf>
    <xf numFmtId="166" fontId="7" fillId="3" borderId="0" xfId="0" applyNumberFormat="1" applyFont="1" applyFill="1" applyBorder="1"/>
    <xf numFmtId="0" fontId="14" fillId="0" borderId="0" xfId="2" applyFont="1" applyFill="1" applyBorder="1" applyAlignment="1">
      <alignment horizontal="center" vertical="center"/>
    </xf>
    <xf numFmtId="4" fontId="18" fillId="0" borderId="0" xfId="2" applyNumberFormat="1" applyFont="1" applyBorder="1" applyAlignment="1">
      <alignment vertical="center"/>
    </xf>
    <xf numFmtId="0" fontId="10" fillId="3" borderId="0" xfId="2" applyFont="1" applyFill="1" applyBorder="1" applyAlignment="1">
      <alignment horizontal="center"/>
    </xf>
    <xf numFmtId="0" fontId="10" fillId="0" borderId="0" xfId="2" applyFont="1" applyBorder="1"/>
    <xf numFmtId="0" fontId="7" fillId="0" borderId="0" xfId="2" applyFont="1" applyBorder="1" applyAlignment="1">
      <alignment horizontal="center" vertical="center" wrapText="1"/>
    </xf>
    <xf numFmtId="164" fontId="10" fillId="3" borderId="0" xfId="2" applyNumberFormat="1" applyFont="1" applyFill="1" applyBorder="1" applyAlignment="1">
      <alignment wrapText="1"/>
    </xf>
    <xf numFmtId="0" fontId="9" fillId="0" borderId="0" xfId="2" applyFont="1" applyBorder="1"/>
    <xf numFmtId="2" fontId="9" fillId="0" borderId="0" xfId="2" applyNumberFormat="1" applyFont="1" applyBorder="1" applyAlignment="1">
      <alignment horizontal="center"/>
    </xf>
    <xf numFmtId="2" fontId="10" fillId="3" borderId="0" xfId="2" applyNumberFormat="1" applyFont="1" applyFill="1" applyBorder="1" applyAlignment="1">
      <alignment horizontal="center" vertical="center" wrapText="1"/>
    </xf>
    <xf numFmtId="2" fontId="10" fillId="3" borderId="0" xfId="2" applyNumberFormat="1" applyFont="1" applyFill="1" applyBorder="1"/>
    <xf numFmtId="164" fontId="29" fillId="3" borderId="0" xfId="2" applyNumberFormat="1" applyFont="1" applyFill="1" applyBorder="1" applyAlignment="1">
      <alignment vertical="center"/>
    </xf>
    <xf numFmtId="164" fontId="29" fillId="3" borderId="0" xfId="2" applyNumberFormat="1" applyFont="1" applyFill="1" applyBorder="1" applyAlignment="1">
      <alignment horizontal="center" vertical="center" wrapText="1"/>
    </xf>
    <xf numFmtId="164" fontId="34" fillId="3" borderId="0" xfId="2" applyNumberFormat="1" applyFont="1" applyFill="1" applyBorder="1" applyAlignment="1">
      <alignment horizontal="center" vertical="center"/>
    </xf>
    <xf numFmtId="164" fontId="35" fillId="3" borderId="0" xfId="2" applyNumberFormat="1" applyFont="1" applyFill="1" applyBorder="1" applyAlignment="1">
      <alignment horizontal="center" vertical="center"/>
    </xf>
    <xf numFmtId="164" fontId="37" fillId="3" borderId="0" xfId="2" applyNumberFormat="1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horizontal="center"/>
    </xf>
    <xf numFmtId="4" fontId="22" fillId="3" borderId="0" xfId="0" applyNumberFormat="1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0" fontId="10" fillId="3" borderId="0" xfId="2" applyFont="1" applyFill="1" applyBorder="1" applyAlignment="1">
      <alignment vertical="center"/>
    </xf>
    <xf numFmtId="4" fontId="18" fillId="3" borderId="0" xfId="2" applyNumberFormat="1" applyFont="1" applyFill="1" applyBorder="1" applyAlignment="1">
      <alignment vertical="center"/>
    </xf>
    <xf numFmtId="0" fontId="10" fillId="3" borderId="0" xfId="2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vertical="center" wrapText="1"/>
    </xf>
    <xf numFmtId="169" fontId="10" fillId="3" borderId="0" xfId="2" applyNumberFormat="1" applyFont="1" applyFill="1" applyBorder="1" applyAlignment="1">
      <alignment vertical="center"/>
    </xf>
    <xf numFmtId="0" fontId="10" fillId="3" borderId="0" xfId="2" applyNumberFormat="1" applyFont="1" applyFill="1" applyBorder="1" applyAlignment="1">
      <alignment vertical="center"/>
    </xf>
    <xf numFmtId="170" fontId="10" fillId="3" borderId="0" xfId="2" applyNumberFormat="1" applyFont="1" applyFill="1" applyBorder="1" applyAlignment="1">
      <alignment horizontal="center" vertical="center"/>
    </xf>
    <xf numFmtId="169" fontId="10" fillId="3" borderId="0" xfId="2" applyNumberFormat="1" applyFont="1" applyFill="1" applyBorder="1" applyAlignment="1">
      <alignment horizontal="center" vertical="center"/>
    </xf>
    <xf numFmtId="0" fontId="7" fillId="3" borderId="0" xfId="2" applyNumberFormat="1" applyFont="1" applyFill="1" applyBorder="1" applyAlignment="1">
      <alignment horizontal="center" vertical="center"/>
    </xf>
    <xf numFmtId="169" fontId="7" fillId="3" borderId="0" xfId="2" applyNumberFormat="1" applyFont="1" applyFill="1" applyBorder="1" applyAlignment="1">
      <alignment vertical="center"/>
    </xf>
    <xf numFmtId="170" fontId="7" fillId="3" borderId="0" xfId="2" applyNumberFormat="1" applyFont="1" applyFill="1" applyBorder="1" applyAlignment="1">
      <alignment horizontal="center"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0" applyNumberFormat="1" applyFont="1" applyFill="1" applyBorder="1" applyAlignment="1">
      <alignment vertical="center" wrapText="1"/>
    </xf>
    <xf numFmtId="169" fontId="1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170" fontId="17" fillId="3" borderId="0" xfId="2" applyNumberFormat="1" applyFont="1" applyFill="1" applyBorder="1" applyAlignment="1">
      <alignment horizontal="center" vertical="center"/>
    </xf>
    <xf numFmtId="170" fontId="7" fillId="3" borderId="0" xfId="2" applyNumberFormat="1" applyFont="1" applyFill="1" applyBorder="1" applyAlignment="1">
      <alignment vertical="center"/>
    </xf>
    <xf numFmtId="4" fontId="18" fillId="0" borderId="0" xfId="0" applyNumberFormat="1" applyFont="1" applyBorder="1"/>
    <xf numFmtId="0" fontId="38" fillId="3" borderId="0" xfId="2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vertical="center"/>
    </xf>
    <xf numFmtId="0" fontId="9" fillId="3" borderId="0" xfId="2" applyFont="1" applyFill="1" applyBorder="1"/>
    <xf numFmtId="0" fontId="27" fillId="3" borderId="0" xfId="2" applyFont="1" applyFill="1" applyBorder="1"/>
    <xf numFmtId="0" fontId="27" fillId="3" borderId="0" xfId="2" applyFont="1" applyFill="1" applyBorder="1" applyAlignment="1"/>
    <xf numFmtId="2" fontId="9" fillId="3" borderId="0" xfId="2" applyNumberFormat="1" applyFont="1" applyFill="1" applyBorder="1" applyAlignment="1">
      <alignment horizontal="center"/>
    </xf>
    <xf numFmtId="2" fontId="27" fillId="3" borderId="0" xfId="2" applyNumberFormat="1" applyFont="1" applyFill="1" applyBorder="1" applyAlignment="1">
      <alignment horizontal="center"/>
    </xf>
    <xf numFmtId="171" fontId="7" fillId="3" borderId="0" xfId="2" applyNumberFormat="1" applyFont="1" applyFill="1" applyBorder="1" applyAlignment="1">
      <alignment horizontal="center" vertical="center"/>
    </xf>
    <xf numFmtId="2" fontId="7" fillId="3" borderId="0" xfId="2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wrapText="1"/>
    </xf>
    <xf numFmtId="2" fontId="41" fillId="3" borderId="0" xfId="2" applyNumberFormat="1" applyFont="1" applyFill="1" applyBorder="1" applyAlignment="1">
      <alignment horizontal="center" vertical="center"/>
    </xf>
    <xf numFmtId="164" fontId="28" fillId="3" borderId="0" xfId="2" applyNumberFormat="1" applyFont="1" applyFill="1" applyBorder="1" applyAlignment="1">
      <alignment horizontal="center" wrapText="1"/>
    </xf>
    <xf numFmtId="0" fontId="13" fillId="3" borderId="0" xfId="2" applyFont="1" applyFill="1" applyBorder="1" applyAlignment="1">
      <alignment vertical="center"/>
    </xf>
    <xf numFmtId="164" fontId="16" fillId="3" borderId="0" xfId="2" applyNumberFormat="1" applyFont="1" applyFill="1" applyBorder="1" applyAlignment="1">
      <alignment vertical="center"/>
    </xf>
    <xf numFmtId="164" fontId="15" fillId="3" borderId="0" xfId="2" applyNumberFormat="1" applyFont="1" applyFill="1" applyBorder="1" applyAlignment="1">
      <alignment horizontal="center" vertical="center" wrapText="1" readingOrder="1"/>
    </xf>
    <xf numFmtId="0" fontId="15" fillId="3" borderId="0" xfId="2" applyFont="1" applyFill="1" applyBorder="1"/>
    <xf numFmtId="0" fontId="43" fillId="3" borderId="0" xfId="2" applyFont="1" applyFill="1" applyBorder="1"/>
    <xf numFmtId="0" fontId="50" fillId="3" borderId="0" xfId="2" applyFont="1" applyFill="1" applyBorder="1" applyAlignment="1">
      <alignment horizontal="center" vertical="center" wrapText="1" readingOrder="1"/>
    </xf>
    <xf numFmtId="0" fontId="31" fillId="3" borderId="0" xfId="2" applyFont="1" applyFill="1" applyBorder="1" applyAlignment="1">
      <alignment horizontal="center" vertical="center" wrapText="1" readingOrder="1"/>
    </xf>
    <xf numFmtId="2" fontId="30" fillId="3" borderId="0" xfId="2" applyNumberFormat="1" applyFont="1" applyFill="1" applyBorder="1" applyAlignment="1">
      <alignment horizontal="center" vertical="center" wrapText="1" readingOrder="1"/>
    </xf>
    <xf numFmtId="0" fontId="15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top" wrapText="1" readingOrder="1"/>
    </xf>
    <xf numFmtId="0" fontId="15" fillId="3" borderId="0" xfId="0" applyFont="1" applyFill="1" applyBorder="1" applyAlignment="1">
      <alignment vertical="center" wrapText="1" readingOrder="1"/>
    </xf>
    <xf numFmtId="164" fontId="19" fillId="3" borderId="0" xfId="2" applyNumberFormat="1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vertical="center"/>
    </xf>
    <xf numFmtId="0" fontId="44" fillId="3" borderId="0" xfId="2" applyFont="1" applyFill="1" applyBorder="1" applyAlignment="1">
      <alignment horizontal="center" vertical="center"/>
    </xf>
    <xf numFmtId="2" fontId="44" fillId="3" borderId="0" xfId="2" applyNumberFormat="1" applyFont="1" applyFill="1" applyBorder="1" applyAlignment="1">
      <alignment horizontal="center" vertical="center"/>
    </xf>
    <xf numFmtId="4" fontId="44" fillId="3" borderId="0" xfId="2" applyNumberFormat="1" applyFont="1" applyFill="1" applyBorder="1" applyAlignment="1">
      <alignment horizontal="center" vertical="center"/>
    </xf>
    <xf numFmtId="4" fontId="51" fillId="3" borderId="0" xfId="2" applyNumberFormat="1" applyFont="1" applyFill="1" applyBorder="1" applyAlignment="1">
      <alignment horizontal="center" vertical="center"/>
    </xf>
    <xf numFmtId="0" fontId="19" fillId="3" borderId="0" xfId="2" applyFont="1" applyFill="1" applyBorder="1"/>
    <xf numFmtId="0" fontId="51" fillId="3" borderId="0" xfId="2" applyFont="1" applyFill="1" applyBorder="1"/>
    <xf numFmtId="4" fontId="53" fillId="3" borderId="0" xfId="2" applyNumberFormat="1" applyFont="1" applyFill="1" applyBorder="1" applyAlignment="1">
      <alignment horizontal="center" vertical="center"/>
    </xf>
    <xf numFmtId="4" fontId="52" fillId="3" borderId="0" xfId="2" applyNumberFormat="1" applyFont="1" applyFill="1" applyBorder="1" applyAlignment="1">
      <alignment horizontal="center" vertical="center"/>
    </xf>
    <xf numFmtId="0" fontId="45" fillId="3" borderId="0" xfId="2" applyFont="1" applyFill="1" applyBorder="1" applyAlignment="1">
      <alignment horizontal="center" vertical="center"/>
    </xf>
    <xf numFmtId="4" fontId="40" fillId="3" borderId="0" xfId="2" applyNumberFormat="1" applyFont="1" applyFill="1" applyBorder="1" applyAlignment="1">
      <alignment horizontal="center" vertical="center"/>
    </xf>
    <xf numFmtId="0" fontId="23" fillId="3" borderId="0" xfId="2" applyFont="1" applyFill="1" applyBorder="1" applyAlignment="1">
      <alignment horizontal="center" vertical="center"/>
    </xf>
    <xf numFmtId="4" fontId="23" fillId="3" borderId="0" xfId="2" applyNumberFormat="1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2" fontId="18" fillId="3" borderId="0" xfId="2" applyNumberFormat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right" vertical="center"/>
    </xf>
    <xf numFmtId="0" fontId="43" fillId="3" borderId="0" xfId="2" applyFont="1" applyFill="1" applyBorder="1" applyAlignment="1">
      <alignment horizontal="right" vertical="center"/>
    </xf>
    <xf numFmtId="171" fontId="15" fillId="3" borderId="0" xfId="2" applyNumberFormat="1" applyFont="1" applyFill="1" applyBorder="1" applyAlignment="1">
      <alignment horizontal="center" vertical="center"/>
    </xf>
    <xf numFmtId="164" fontId="55" fillId="3" borderId="0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6" fillId="3" borderId="0" xfId="0" applyFont="1" applyFill="1" applyBorder="1" applyAlignment="1">
      <alignment horizontal="left" vertical="center" wrapText="1" readingOrder="1"/>
    </xf>
    <xf numFmtId="164" fontId="28" fillId="3" borderId="0" xfId="2" applyNumberFormat="1" applyFont="1" applyFill="1" applyBorder="1" applyAlignment="1">
      <alignment vertical="center" wrapText="1" readingOrder="1"/>
    </xf>
    <xf numFmtId="164" fontId="57" fillId="3" borderId="0" xfId="2" applyNumberFormat="1" applyFont="1" applyFill="1" applyBorder="1" applyAlignment="1">
      <alignment vertical="center" wrapText="1" readingOrder="1"/>
    </xf>
    <xf numFmtId="164" fontId="56" fillId="3" borderId="0" xfId="2" applyNumberFormat="1" applyFont="1" applyFill="1" applyBorder="1" applyAlignment="1">
      <alignment vertical="center" wrapText="1" readingOrder="1"/>
    </xf>
    <xf numFmtId="164" fontId="16" fillId="2" borderId="25" xfId="2" applyNumberFormat="1" applyFont="1" applyFill="1" applyBorder="1" applyAlignment="1">
      <alignment wrapText="1"/>
    </xf>
    <xf numFmtId="164" fontId="16" fillId="2" borderId="9" xfId="2" applyNumberFormat="1" applyFont="1" applyFill="1" applyBorder="1" applyAlignment="1">
      <alignment horizontal="center" wrapText="1"/>
    </xf>
    <xf numFmtId="0" fontId="50" fillId="0" borderId="9" xfId="2" applyFont="1" applyBorder="1" applyAlignment="1">
      <alignment horizontal="center" vertical="center" wrapText="1" readingOrder="1"/>
    </xf>
    <xf numFmtId="0" fontId="50" fillId="2" borderId="9" xfId="2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center" vertical="center" wrapText="1"/>
    </xf>
    <xf numFmtId="164" fontId="55" fillId="3" borderId="27" xfId="2" applyNumberFormat="1" applyFont="1" applyFill="1" applyBorder="1" applyAlignment="1">
      <alignment vertical="center"/>
    </xf>
    <xf numFmtId="164" fontId="19" fillId="3" borderId="9" xfId="2" applyNumberFormat="1" applyFont="1" applyFill="1" applyBorder="1" applyAlignment="1">
      <alignment vertical="center"/>
    </xf>
    <xf numFmtId="0" fontId="15" fillId="3" borderId="26" xfId="0" applyFont="1" applyFill="1" applyBorder="1" applyAlignment="1">
      <alignment vertical="top" wrapText="1" readingOrder="1"/>
    </xf>
    <xf numFmtId="164" fontId="57" fillId="3" borderId="9" xfId="2" applyNumberFormat="1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vertical="top" wrapText="1"/>
    </xf>
    <xf numFmtId="164" fontId="8" fillId="2" borderId="9" xfId="2" applyNumberFormat="1" applyFont="1" applyFill="1" applyBorder="1" applyAlignment="1">
      <alignment horizontal="center" wrapText="1"/>
    </xf>
    <xf numFmtId="0" fontId="13" fillId="0" borderId="57" xfId="2" applyFont="1" applyBorder="1" applyAlignment="1">
      <alignment horizontal="center" vertical="center"/>
    </xf>
    <xf numFmtId="0" fontId="13" fillId="2" borderId="57" xfId="2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164" fontId="14" fillId="5" borderId="27" xfId="0" applyNumberFormat="1" applyFont="1" applyFill="1" applyBorder="1" applyAlignment="1">
      <alignment vertical="top" wrapText="1"/>
    </xf>
    <xf numFmtId="0" fontId="14" fillId="3" borderId="26" xfId="0" applyFont="1" applyFill="1" applyBorder="1" applyAlignment="1">
      <alignment horizontal="center" vertical="center" wrapText="1"/>
    </xf>
    <xf numFmtId="164" fontId="26" fillId="3" borderId="27" xfId="0" applyNumberFormat="1" applyFont="1" applyFill="1" applyBorder="1" applyAlignment="1">
      <alignment vertical="top" wrapText="1"/>
    </xf>
    <xf numFmtId="0" fontId="31" fillId="2" borderId="9" xfId="2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top" wrapText="1"/>
    </xf>
    <xf numFmtId="0" fontId="15" fillId="3" borderId="0" xfId="2" applyNumberFormat="1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vertical="center"/>
    </xf>
    <xf numFmtId="164" fontId="19" fillId="3" borderId="0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wrapText="1"/>
    </xf>
    <xf numFmtId="164" fontId="8" fillId="2" borderId="9" xfId="2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164" fontId="15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164" fontId="19" fillId="3" borderId="0" xfId="2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 readingOrder="1"/>
    </xf>
    <xf numFmtId="0" fontId="16" fillId="3" borderId="2" xfId="0" applyFont="1" applyFill="1" applyBorder="1" applyAlignment="1">
      <alignment vertical="top" wrapText="1" readingOrder="1"/>
    </xf>
    <xf numFmtId="2" fontId="16" fillId="3" borderId="2" xfId="0" applyNumberFormat="1" applyFont="1" applyFill="1" applyBorder="1" applyAlignment="1">
      <alignment horizontal="center" vertical="center" wrapText="1" readingOrder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 readingOrder="1"/>
    </xf>
    <xf numFmtId="0" fontId="13" fillId="3" borderId="36" xfId="2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 wrapText="1" readingOrder="1"/>
    </xf>
    <xf numFmtId="164" fontId="15" fillId="5" borderId="2" xfId="2" applyNumberFormat="1" applyFont="1" applyFill="1" applyBorder="1" applyAlignment="1">
      <alignment vertical="center"/>
    </xf>
    <xf numFmtId="49" fontId="6" fillId="0" borderId="0" xfId="2" applyNumberFormat="1" applyFont="1" applyBorder="1" applyAlignment="1">
      <alignment horizontal="center" wrapText="1"/>
    </xf>
    <xf numFmtId="49" fontId="58" fillId="0" borderId="0" xfId="2" applyNumberFormat="1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49" fontId="15" fillId="0" borderId="0" xfId="2" applyNumberFormat="1" applyFont="1" applyBorder="1" applyAlignment="1">
      <alignment horizontal="center" readingOrder="1"/>
    </xf>
    <xf numFmtId="0" fontId="10" fillId="0" borderId="0" xfId="2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2" fontId="26" fillId="3" borderId="0" xfId="2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4" fontId="14" fillId="3" borderId="0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2" fontId="10" fillId="0" borderId="0" xfId="2" applyNumberFormat="1" applyFont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164" fontId="19" fillId="3" borderId="0" xfId="2" applyNumberFormat="1" applyFont="1" applyFill="1" applyBorder="1" applyAlignment="1">
      <alignment horizontal="center"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2" fontId="10" fillId="0" borderId="0" xfId="2" applyNumberFormat="1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49" fontId="8" fillId="0" borderId="0" xfId="2" applyNumberFormat="1" applyFont="1" applyBorder="1"/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wrapText="1"/>
    </xf>
    <xf numFmtId="0" fontId="15" fillId="0" borderId="0" xfId="2" applyFont="1" applyBorder="1" applyAlignment="1"/>
    <xf numFmtId="49" fontId="15" fillId="0" borderId="0" xfId="2" applyNumberFormat="1" applyFont="1" applyBorder="1" applyAlignment="1"/>
    <xf numFmtId="49" fontId="8" fillId="0" borderId="0" xfId="2" applyNumberFormat="1" applyFont="1" applyFill="1" applyBorder="1" applyAlignment="1">
      <alignment horizontal="center" vertical="center" wrapText="1" readingOrder="1"/>
    </xf>
    <xf numFmtId="2" fontId="8" fillId="0" borderId="0" xfId="2" applyNumberFormat="1" applyFont="1" applyFill="1" applyBorder="1" applyAlignment="1">
      <alignment horizontal="center" vertical="center" wrapText="1" readingOrder="1"/>
    </xf>
    <xf numFmtId="3" fontId="8" fillId="0" borderId="0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2" fontId="15" fillId="0" borderId="0" xfId="0" applyNumberFormat="1" applyFont="1" applyFill="1" applyBorder="1" applyAlignment="1">
      <alignment horizontal="center" vertical="center" wrapText="1" readingOrder="1"/>
    </xf>
    <xf numFmtId="0" fontId="15" fillId="3" borderId="0" xfId="0" applyFont="1" applyFill="1" applyBorder="1" applyAlignment="1">
      <alignment horizontal="center" vertical="center" wrapText="1" readingOrder="1"/>
    </xf>
    <xf numFmtId="0" fontId="15" fillId="3" borderId="0" xfId="0" applyNumberFormat="1" applyFont="1" applyFill="1" applyBorder="1" applyAlignment="1">
      <alignment horizontal="center" vertical="center" wrapText="1" readingOrder="1"/>
    </xf>
    <xf numFmtId="1" fontId="15" fillId="3" borderId="0" xfId="0" applyNumberFormat="1" applyFont="1" applyFill="1" applyBorder="1" applyAlignment="1">
      <alignment horizontal="center" vertical="center" wrapText="1" readingOrder="1"/>
    </xf>
    <xf numFmtId="2" fontId="15" fillId="3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/>
    </xf>
    <xf numFmtId="49" fontId="15" fillId="0" borderId="0" xfId="2" applyNumberFormat="1" applyFont="1" applyBorder="1" applyAlignment="1">
      <alignment vertical="center" wrapText="1" readingOrder="1"/>
    </xf>
    <xf numFmtId="164" fontId="7" fillId="3" borderId="0" xfId="2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3" borderId="0" xfId="2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vertical="center" wrapText="1"/>
    </xf>
    <xf numFmtId="169" fontId="7" fillId="3" borderId="0" xfId="2" applyNumberFormat="1" applyFont="1" applyFill="1" applyBorder="1" applyAlignment="1">
      <alignment vertical="center"/>
    </xf>
    <xf numFmtId="170" fontId="7" fillId="3" borderId="0" xfId="2" applyNumberFormat="1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64" fontId="17" fillId="3" borderId="0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0" fillId="3" borderId="0" xfId="2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170" fontId="7" fillId="3" borderId="0" xfId="2" applyNumberFormat="1" applyFont="1" applyFill="1" applyBorder="1" applyAlignment="1">
      <alignment horizontal="center" vertical="center"/>
    </xf>
    <xf numFmtId="169" fontId="7" fillId="3" borderId="0" xfId="2" applyNumberFormat="1" applyFont="1" applyFill="1" applyBorder="1" applyAlignment="1">
      <alignment vertical="center"/>
    </xf>
    <xf numFmtId="0" fontId="7" fillId="0" borderId="0" xfId="2" applyNumberFormat="1" applyFont="1" applyBorder="1" applyAlignment="1">
      <alignment horizontal="center" vertical="center"/>
    </xf>
    <xf numFmtId="164" fontId="65" fillId="3" borderId="0" xfId="2" applyNumberFormat="1" applyFont="1" applyFill="1" applyBorder="1" applyAlignment="1">
      <alignment vertical="center" wrapText="1" readingOrder="1"/>
    </xf>
    <xf numFmtId="164" fontId="65" fillId="3" borderId="0" xfId="2" applyNumberFormat="1" applyFont="1" applyFill="1" applyBorder="1" applyAlignment="1">
      <alignment vertical="center" wrapText="1"/>
    </xf>
    <xf numFmtId="0" fontId="66" fillId="3" borderId="0" xfId="2" applyFont="1" applyFill="1" applyBorder="1" applyAlignment="1">
      <alignment horizontal="center" vertical="center" wrapText="1" readingOrder="1"/>
    </xf>
    <xf numFmtId="164" fontId="65" fillId="3" borderId="0" xfId="2" applyNumberFormat="1" applyFont="1" applyFill="1" applyBorder="1" applyAlignment="1">
      <alignment horizontal="left" vertical="center" wrapText="1"/>
    </xf>
    <xf numFmtId="164" fontId="65" fillId="3" borderId="0" xfId="2" applyNumberFormat="1" applyFont="1" applyFill="1" applyBorder="1" applyAlignment="1">
      <alignment horizontal="center" vertical="center" wrapText="1"/>
    </xf>
    <xf numFmtId="164" fontId="19" fillId="3" borderId="0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1" fontId="15" fillId="0" borderId="31" xfId="0" applyNumberFormat="1" applyFont="1" applyFill="1" applyBorder="1" applyAlignment="1">
      <alignment horizontal="center" vertical="center" wrapText="1"/>
    </xf>
    <xf numFmtId="164" fontId="15" fillId="0" borderId="61" xfId="2" applyNumberFormat="1" applyFont="1" applyBorder="1" applyAlignment="1">
      <alignment wrapText="1" readingOrder="1"/>
    </xf>
    <xf numFmtId="164" fontId="15" fillId="0" borderId="61" xfId="2" applyNumberFormat="1" applyFont="1" applyBorder="1" applyAlignment="1">
      <alignment horizontal="center" vertical="center" wrapText="1" readingOrder="1"/>
    </xf>
    <xf numFmtId="49" fontId="67" fillId="0" borderId="0" xfId="2" applyNumberFormat="1" applyFont="1" applyBorder="1" applyAlignment="1">
      <alignment horizontal="center" wrapText="1"/>
    </xf>
    <xf numFmtId="4" fontId="15" fillId="3" borderId="2" xfId="2" applyNumberFormat="1" applyFont="1" applyFill="1" applyBorder="1" applyAlignment="1">
      <alignment vertical="center"/>
    </xf>
    <xf numFmtId="4" fontId="16" fillId="3" borderId="2" xfId="2" applyNumberFormat="1" applyFont="1" applyFill="1" applyBorder="1" applyAlignment="1">
      <alignment vertical="center"/>
    </xf>
    <xf numFmtId="4" fontId="15" fillId="5" borderId="2" xfId="2" applyNumberFormat="1" applyFont="1" applyFill="1" applyBorder="1" applyAlignment="1">
      <alignment vertical="center"/>
    </xf>
    <xf numFmtId="4" fontId="15" fillId="3" borderId="9" xfId="2" applyNumberFormat="1" applyFont="1" applyFill="1" applyBorder="1" applyAlignment="1">
      <alignment vertical="center"/>
    </xf>
    <xf numFmtId="4" fontId="16" fillId="3" borderId="9" xfId="2" applyNumberFormat="1" applyFont="1" applyFill="1" applyBorder="1" applyAlignment="1">
      <alignment vertical="center"/>
    </xf>
    <xf numFmtId="4" fontId="15" fillId="5" borderId="9" xfId="2" applyNumberFormat="1" applyFont="1" applyFill="1" applyBorder="1" applyAlignment="1">
      <alignment vertical="center"/>
    </xf>
    <xf numFmtId="4" fontId="16" fillId="3" borderId="18" xfId="2" applyNumberFormat="1" applyFont="1" applyFill="1" applyBorder="1" applyAlignment="1">
      <alignment vertical="center"/>
    </xf>
    <xf numFmtId="4" fontId="28" fillId="5" borderId="2" xfId="2" applyNumberFormat="1" applyFont="1" applyFill="1" applyBorder="1" applyAlignment="1">
      <alignment vertical="center"/>
    </xf>
    <xf numFmtId="4" fontId="16" fillId="3" borderId="20" xfId="2" applyNumberFormat="1" applyFont="1" applyFill="1" applyBorder="1" applyAlignment="1">
      <alignment vertical="center"/>
    </xf>
    <xf numFmtId="4" fontId="16" fillId="3" borderId="48" xfId="2" applyNumberFormat="1" applyFont="1" applyFill="1" applyBorder="1" applyAlignment="1">
      <alignment vertical="center"/>
    </xf>
    <xf numFmtId="4" fontId="28" fillId="5" borderId="9" xfId="2" applyNumberFormat="1" applyFont="1" applyFill="1" applyBorder="1" applyAlignment="1">
      <alignment vertical="center"/>
    </xf>
    <xf numFmtId="4" fontId="28" fillId="5" borderId="2" xfId="2" applyNumberFormat="1" applyFont="1" applyFill="1" applyBorder="1" applyAlignment="1">
      <alignment vertical="center" wrapText="1" readingOrder="1"/>
    </xf>
    <xf numFmtId="4" fontId="28" fillId="5" borderId="9" xfId="2" applyNumberFormat="1" applyFont="1" applyFill="1" applyBorder="1" applyAlignment="1">
      <alignment vertical="center" wrapText="1" readingOrder="1"/>
    </xf>
    <xf numFmtId="4" fontId="56" fillId="5" borderId="15" xfId="2" applyNumberFormat="1" applyFont="1" applyFill="1" applyBorder="1" applyAlignment="1">
      <alignment vertical="center" wrapText="1" readingOrder="1"/>
    </xf>
    <xf numFmtId="4" fontId="13" fillId="5" borderId="2" xfId="0" applyNumberFormat="1" applyFont="1" applyFill="1" applyBorder="1" applyAlignment="1">
      <alignment vertical="top" wrapText="1"/>
    </xf>
    <xf numFmtId="4" fontId="13" fillId="5" borderId="9" xfId="0" applyNumberFormat="1" applyFont="1" applyFill="1" applyBorder="1" applyAlignment="1">
      <alignment vertical="top" wrapText="1"/>
    </xf>
    <xf numFmtId="4" fontId="16" fillId="3" borderId="33" xfId="2" applyNumberFormat="1" applyFont="1" applyFill="1" applyBorder="1" applyAlignment="1">
      <alignment vertical="center"/>
    </xf>
    <xf numFmtId="4" fontId="16" fillId="5" borderId="2" xfId="2" applyNumberFormat="1" applyFont="1" applyFill="1" applyBorder="1" applyAlignment="1">
      <alignment vertical="center"/>
    </xf>
    <xf numFmtId="4" fontId="16" fillId="5" borderId="9" xfId="2" applyNumberFormat="1" applyFont="1" applyFill="1" applyBorder="1" applyAlignment="1">
      <alignment vertical="center"/>
    </xf>
    <xf numFmtId="4" fontId="36" fillId="2" borderId="15" xfId="2" applyNumberFormat="1" applyFont="1" applyFill="1" applyBorder="1" applyAlignment="1">
      <alignment vertical="center"/>
    </xf>
    <xf numFmtId="4" fontId="36" fillId="2" borderId="17" xfId="2" applyNumberFormat="1" applyFont="1" applyFill="1" applyBorder="1" applyAlignment="1">
      <alignment vertical="center"/>
    </xf>
    <xf numFmtId="4" fontId="15" fillId="2" borderId="45" xfId="2" applyNumberFormat="1" applyFont="1" applyFill="1" applyBorder="1" applyAlignment="1">
      <alignment horizontal="center" vertical="center" wrapText="1" readingOrder="1"/>
    </xf>
    <xf numFmtId="164" fontId="60" fillId="3" borderId="0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4" fontId="8" fillId="2" borderId="9" xfId="2" applyNumberFormat="1" applyFont="1" applyFill="1" applyBorder="1" applyAlignment="1">
      <alignment horizontal="center" wrapText="1"/>
    </xf>
    <xf numFmtId="164" fontId="15" fillId="2" borderId="2" xfId="2" applyNumberFormat="1" applyFont="1" applyFill="1" applyBorder="1" applyAlignment="1">
      <alignment horizontal="center" wrapText="1"/>
    </xf>
    <xf numFmtId="164" fontId="15" fillId="2" borderId="9" xfId="2" applyNumberFormat="1" applyFont="1" applyFill="1" applyBorder="1" applyAlignment="1">
      <alignment horizontal="center" wrapText="1"/>
    </xf>
    <xf numFmtId="0" fontId="42" fillId="0" borderId="2" xfId="2" applyFont="1" applyBorder="1" applyAlignment="1">
      <alignment horizontal="center" vertical="center" wrapText="1" readingOrder="1"/>
    </xf>
    <xf numFmtId="164" fontId="57" fillId="8" borderId="9" xfId="2" applyNumberFormat="1" applyFont="1" applyFill="1" applyBorder="1" applyAlignment="1">
      <alignment vertical="center" wrapText="1" readingOrder="1"/>
    </xf>
    <xf numFmtId="0" fontId="42" fillId="2" borderId="18" xfId="2" applyFont="1" applyFill="1" applyBorder="1" applyAlignment="1">
      <alignment horizontal="center" vertical="center" wrapText="1" readingOrder="1"/>
    </xf>
    <xf numFmtId="0" fontId="42" fillId="2" borderId="48" xfId="2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4" fontId="42" fillId="2" borderId="11" xfId="2" applyNumberFormat="1" applyFont="1" applyFill="1" applyBorder="1" applyAlignment="1">
      <alignment vertical="center" wrapText="1" readingOrder="1"/>
    </xf>
    <xf numFmtId="4" fontId="42" fillId="2" borderId="12" xfId="2" applyNumberFormat="1" applyFont="1" applyFill="1" applyBorder="1" applyAlignment="1">
      <alignment vertical="center" wrapText="1" readingOrder="1"/>
    </xf>
    <xf numFmtId="4" fontId="16" fillId="5" borderId="10" xfId="2" applyNumberFormat="1" applyFont="1" applyFill="1" applyBorder="1" applyAlignment="1"/>
    <xf numFmtId="4" fontId="16" fillId="5" borderId="11" xfId="2" applyNumberFormat="1" applyFont="1" applyFill="1" applyBorder="1" applyAlignment="1"/>
    <xf numFmtId="4" fontId="28" fillId="5" borderId="31" xfId="2" applyNumberFormat="1" applyFont="1" applyFill="1" applyBorder="1" applyAlignment="1">
      <alignment horizontal="center"/>
    </xf>
    <xf numFmtId="0" fontId="42" fillId="3" borderId="36" xfId="2" applyFont="1" applyFill="1" applyBorder="1" applyAlignment="1">
      <alignment horizontal="center" vertical="center" wrapText="1" readingOrder="1"/>
    </xf>
    <xf numFmtId="0" fontId="42" fillId="3" borderId="0" xfId="2" applyFont="1" applyFill="1" applyBorder="1" applyAlignment="1">
      <alignment horizontal="center" vertical="center" wrapText="1" readingOrder="1"/>
    </xf>
    <xf numFmtId="0" fontId="42" fillId="3" borderId="23" xfId="2" applyFont="1" applyFill="1" applyBorder="1" applyAlignment="1">
      <alignment horizontal="center" vertical="center" wrapText="1" readingOrder="1"/>
    </xf>
    <xf numFmtId="164" fontId="68" fillId="5" borderId="55" xfId="2" applyNumberFormat="1" applyFont="1" applyFill="1" applyBorder="1" applyAlignment="1">
      <alignment horizontal="center" vertical="center" wrapText="1" readingOrder="1"/>
    </xf>
    <xf numFmtId="164" fontId="68" fillId="5" borderId="50" xfId="2" applyNumberFormat="1" applyFont="1" applyFill="1" applyBorder="1" applyAlignment="1">
      <alignment horizontal="center" vertical="center" wrapText="1" readingOrder="1"/>
    </xf>
    <xf numFmtId="0" fontId="15" fillId="3" borderId="5" xfId="0" applyFont="1" applyFill="1" applyBorder="1" applyAlignment="1">
      <alignment horizontal="left" vertical="center" wrapText="1"/>
    </xf>
    <xf numFmtId="2" fontId="15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4" fontId="16" fillId="8" borderId="2" xfId="2" applyNumberFormat="1" applyFont="1" applyFill="1" applyBorder="1" applyAlignment="1">
      <alignment horizontal="center" vertical="center"/>
    </xf>
    <xf numFmtId="4" fontId="16" fillId="8" borderId="9" xfId="2" applyNumberFormat="1" applyFont="1" applyFill="1" applyBorder="1" applyAlignment="1">
      <alignment horizontal="center" vertical="center"/>
    </xf>
    <xf numFmtId="2" fontId="15" fillId="3" borderId="15" xfId="0" applyNumberFormat="1" applyFont="1" applyFill="1" applyBorder="1" applyAlignment="1">
      <alignment horizontal="center" vertical="center" wrapText="1" readingOrder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left" vertical="center" wrapText="1" readingOrder="1"/>
    </xf>
    <xf numFmtId="2" fontId="15" fillId="3" borderId="5" xfId="0" applyNumberFormat="1" applyFont="1" applyFill="1" applyBorder="1" applyAlignment="1">
      <alignment horizontal="center" vertical="center" wrapText="1" readingOrder="1"/>
    </xf>
    <xf numFmtId="0" fontId="15" fillId="3" borderId="13" xfId="0" applyFont="1" applyFill="1" applyBorder="1" applyAlignment="1">
      <alignment horizontal="left" vertical="center" wrapText="1" readingOrder="1"/>
    </xf>
    <xf numFmtId="0" fontId="15" fillId="3" borderId="20" xfId="0" applyFont="1" applyFill="1" applyBorder="1" applyAlignment="1">
      <alignment horizontal="center" vertical="center" wrapText="1" readingOrder="1"/>
    </xf>
    <xf numFmtId="0" fontId="15" fillId="3" borderId="34" xfId="0" applyFont="1" applyFill="1" applyBorder="1" applyAlignment="1">
      <alignment horizontal="left" vertical="center" wrapText="1" readingOrder="1"/>
    </xf>
    <xf numFmtId="2" fontId="15" fillId="3" borderId="18" xfId="0" applyNumberFormat="1" applyFont="1" applyFill="1" applyBorder="1" applyAlignment="1">
      <alignment horizontal="center" vertical="center" wrapText="1" readingOrder="1"/>
    </xf>
    <xf numFmtId="0" fontId="15" fillId="3" borderId="18" xfId="0" applyFont="1" applyFill="1" applyBorder="1" applyAlignment="1">
      <alignment horizontal="center" vertical="center" wrapText="1" readingOrder="1"/>
    </xf>
    <xf numFmtId="4" fontId="16" fillId="5" borderId="22" xfId="2" applyNumberFormat="1" applyFont="1" applyFill="1" applyBorder="1" applyAlignment="1">
      <alignment horizontal="center" vertical="center"/>
    </xf>
    <xf numFmtId="4" fontId="16" fillId="5" borderId="1" xfId="2" applyNumberFormat="1" applyFont="1" applyFill="1" applyBorder="1" applyAlignment="1">
      <alignment horizontal="center" vertical="center"/>
    </xf>
    <xf numFmtId="4" fontId="28" fillId="5" borderId="49" xfId="2" applyNumberFormat="1" applyFont="1" applyFill="1" applyBorder="1" applyAlignment="1">
      <alignment horizontal="center" vertical="center"/>
    </xf>
    <xf numFmtId="4" fontId="15" fillId="2" borderId="15" xfId="2" applyNumberFormat="1" applyFont="1" applyFill="1" applyBorder="1" applyAlignment="1">
      <alignment horizontal="center" vertical="center" wrapText="1" readingOrder="1"/>
    </xf>
    <xf numFmtId="4" fontId="15" fillId="2" borderId="15" xfId="2" applyNumberFormat="1" applyFont="1" applyFill="1" applyBorder="1" applyAlignment="1">
      <alignment vertical="center" wrapText="1" readingOrder="1"/>
    </xf>
    <xf numFmtId="49" fontId="15" fillId="0" borderId="31" xfId="2" applyNumberFormat="1" applyFont="1" applyFill="1" applyBorder="1" applyAlignment="1">
      <alignment horizontal="center" wrapText="1" readingOrder="1"/>
    </xf>
    <xf numFmtId="2" fontId="15" fillId="0" borderId="31" xfId="2" applyNumberFormat="1" applyFont="1" applyFill="1" applyBorder="1" applyAlignment="1">
      <alignment horizontal="center" wrapText="1" readingOrder="1"/>
    </xf>
    <xf numFmtId="3" fontId="15" fillId="0" borderId="31" xfId="2" applyNumberFormat="1" applyFont="1" applyFill="1" applyBorder="1" applyAlignment="1">
      <alignment horizontal="center" wrapText="1" readingOrder="1"/>
    </xf>
    <xf numFmtId="0" fontId="42" fillId="0" borderId="0" xfId="2" applyFont="1" applyBorder="1" applyAlignment="1">
      <alignment wrapText="1" readingOrder="1"/>
    </xf>
    <xf numFmtId="0" fontId="15" fillId="0" borderId="37" xfId="0" applyFont="1" applyFill="1" applyBorder="1" applyAlignment="1">
      <alignment horizontal="center" vertical="center" wrapText="1" readingOrder="1"/>
    </xf>
    <xf numFmtId="2" fontId="15" fillId="0" borderId="37" xfId="0" applyNumberFormat="1" applyFont="1" applyFill="1" applyBorder="1" applyAlignment="1">
      <alignment horizontal="center" vertical="top" wrapText="1" readingOrder="1"/>
    </xf>
    <xf numFmtId="0" fontId="15" fillId="0" borderId="37" xfId="0" applyFont="1" applyFill="1" applyBorder="1" applyAlignment="1">
      <alignment horizontal="center" vertical="top" wrapText="1" readingOrder="1"/>
    </xf>
    <xf numFmtId="0" fontId="15" fillId="0" borderId="37" xfId="0" applyFont="1" applyFill="1" applyBorder="1" applyAlignment="1">
      <alignment horizontal="left" vertical="top" wrapText="1" readingOrder="1"/>
    </xf>
    <xf numFmtId="0" fontId="16" fillId="0" borderId="0" xfId="0" applyFont="1" applyAlignment="1">
      <alignment wrapText="1" readingOrder="1"/>
    </xf>
    <xf numFmtId="164" fontId="16" fillId="0" borderId="0" xfId="0" applyNumberFormat="1" applyFont="1" applyAlignment="1">
      <alignment wrapText="1" readingOrder="1"/>
    </xf>
    <xf numFmtId="2" fontId="15" fillId="0" borderId="31" xfId="0" applyNumberFormat="1" applyFont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164" fontId="15" fillId="0" borderId="0" xfId="2" applyNumberFormat="1" applyFont="1" applyFill="1"/>
    <xf numFmtId="0" fontId="15" fillId="0" borderId="31" xfId="0" applyFont="1" applyBorder="1" applyAlignment="1">
      <alignment horizontal="left" vertical="top" wrapText="1"/>
    </xf>
    <xf numFmtId="0" fontId="15" fillId="0" borderId="0" xfId="0" applyFont="1" applyAlignment="1">
      <alignment horizontal="center" wrapText="1" readingOrder="1"/>
    </xf>
    <xf numFmtId="0" fontId="15" fillId="0" borderId="0" xfId="0" applyFont="1" applyBorder="1" applyAlignment="1">
      <alignment horizontal="center" wrapText="1" readingOrder="1"/>
    </xf>
    <xf numFmtId="2" fontId="15" fillId="0" borderId="31" xfId="0" applyNumberFormat="1" applyFont="1" applyFill="1" applyBorder="1" applyAlignment="1">
      <alignment horizontal="center" vertical="top" wrapText="1" readingOrder="1"/>
    </xf>
    <xf numFmtId="49" fontId="15" fillId="0" borderId="0" xfId="2" applyNumberFormat="1" applyFont="1" applyFill="1"/>
    <xf numFmtId="0" fontId="15" fillId="0" borderId="31" xfId="0" applyFont="1" applyFill="1" applyBorder="1" applyAlignment="1">
      <alignment horizontal="center" vertical="top" wrapText="1" readingOrder="1"/>
    </xf>
    <xf numFmtId="0" fontId="15" fillId="3" borderId="54" xfId="0" applyFont="1" applyFill="1" applyBorder="1" applyAlignment="1">
      <alignment horizontal="left" vertical="center" wrapText="1" readingOrder="1"/>
    </xf>
    <xf numFmtId="0" fontId="15" fillId="0" borderId="52" xfId="0" applyFont="1" applyFill="1" applyBorder="1" applyAlignment="1">
      <alignment horizontal="center" vertical="center" wrapText="1" readingOrder="1"/>
    </xf>
    <xf numFmtId="2" fontId="15" fillId="0" borderId="53" xfId="0" applyNumberFormat="1" applyFont="1" applyFill="1" applyBorder="1" applyAlignment="1">
      <alignment horizontal="center" vertical="top" wrapText="1" readingOrder="1"/>
    </xf>
    <xf numFmtId="0" fontId="15" fillId="0" borderId="53" xfId="0" applyFont="1" applyFill="1" applyBorder="1" applyAlignment="1">
      <alignment horizontal="center" vertical="top" wrapText="1" readingOrder="1"/>
    </xf>
    <xf numFmtId="0" fontId="15" fillId="0" borderId="52" xfId="0" applyFont="1" applyBorder="1" applyAlignment="1">
      <alignment horizontal="center" vertical="center" wrapText="1" readingOrder="1"/>
    </xf>
    <xf numFmtId="2" fontId="15" fillId="3" borderId="53" xfId="0" applyNumberFormat="1" applyFont="1" applyFill="1" applyBorder="1" applyAlignment="1">
      <alignment horizontal="center" vertical="center" wrapText="1" readingOrder="1"/>
    </xf>
    <xf numFmtId="0" fontId="15" fillId="3" borderId="5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164" fontId="57" fillId="8" borderId="9" xfId="2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" fontId="28" fillId="8" borderId="9" xfId="2" applyNumberFormat="1" applyFont="1" applyFill="1" applyBorder="1" applyAlignment="1">
      <alignment horizontal="center" vertical="center"/>
    </xf>
    <xf numFmtId="4" fontId="69" fillId="5" borderId="0" xfId="2" applyNumberFormat="1" applyFont="1" applyFill="1" applyBorder="1" applyAlignment="1">
      <alignment horizontal="center" vertical="center" wrapText="1"/>
    </xf>
    <xf numFmtId="4" fontId="69" fillId="5" borderId="23" xfId="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center" wrapText="1"/>
    </xf>
    <xf numFmtId="4" fontId="8" fillId="2" borderId="16" xfId="2" applyNumberFormat="1" applyFont="1" applyFill="1" applyBorder="1" applyAlignment="1">
      <alignment horizontal="center" wrapText="1"/>
    </xf>
    <xf numFmtId="4" fontId="8" fillId="2" borderId="30" xfId="2" applyNumberFormat="1" applyFont="1" applyFill="1" applyBorder="1" applyAlignment="1">
      <alignment horizontal="center" wrapText="1"/>
    </xf>
    <xf numFmtId="4" fontId="67" fillId="2" borderId="42" xfId="2" applyNumberFormat="1" applyFont="1" applyFill="1" applyBorder="1" applyAlignment="1">
      <alignment horizontal="center" wrapText="1"/>
    </xf>
    <xf numFmtId="0" fontId="13" fillId="2" borderId="43" xfId="2" applyFont="1" applyFill="1" applyBorder="1" applyAlignment="1">
      <alignment horizontal="center" vertical="center" wrapText="1"/>
    </xf>
    <xf numFmtId="0" fontId="13" fillId="2" borderId="44" xfId="2" applyFont="1" applyFill="1" applyBorder="1" applyAlignment="1">
      <alignment horizontal="center" vertical="center" wrapText="1"/>
    </xf>
    <xf numFmtId="0" fontId="13" fillId="2" borderId="46" xfId="2" applyFont="1" applyFill="1" applyBorder="1" applyAlignment="1">
      <alignment horizontal="center" vertical="center" wrapText="1"/>
    </xf>
    <xf numFmtId="164" fontId="8" fillId="2" borderId="44" xfId="2" applyNumberFormat="1" applyFont="1" applyFill="1" applyBorder="1" applyAlignment="1">
      <alignment horizontal="center" wrapText="1"/>
    </xf>
    <xf numFmtId="4" fontId="67" fillId="2" borderId="45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wrapText="1"/>
    </xf>
    <xf numFmtId="49" fontId="15" fillId="0" borderId="0" xfId="2" applyNumberFormat="1" applyFont="1" applyBorder="1" applyAlignment="1">
      <alignment horizontal="center" wrapText="1"/>
    </xf>
    <xf numFmtId="164" fontId="15" fillId="0" borderId="0" xfId="2" applyNumberFormat="1" applyFont="1" applyBorder="1" applyAlignment="1">
      <alignment horizontal="center" wrapText="1"/>
    </xf>
    <xf numFmtId="49" fontId="15" fillId="0" borderId="11" xfId="2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49" fontId="8" fillId="0" borderId="31" xfId="2" applyNumberFormat="1" applyFont="1" applyFill="1" applyBorder="1" applyAlignment="1">
      <alignment horizontal="center" wrapText="1"/>
    </xf>
    <xf numFmtId="2" fontId="8" fillId="0" borderId="31" xfId="2" applyNumberFormat="1" applyFont="1" applyFill="1" applyBorder="1" applyAlignment="1">
      <alignment horizontal="center" wrapText="1"/>
    </xf>
    <xf numFmtId="3" fontId="8" fillId="0" borderId="31" xfId="2" applyNumberFormat="1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49" fontId="6" fillId="0" borderId="0" xfId="2" applyNumberFormat="1" applyFont="1" applyBorder="1" applyAlignment="1">
      <alignment horizontal="center" wrapText="1"/>
    </xf>
    <xf numFmtId="0" fontId="15" fillId="0" borderId="63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2" fontId="15" fillId="0" borderId="64" xfId="0" applyNumberFormat="1" applyFont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" fontId="16" fillId="3" borderId="5" xfId="2" applyNumberFormat="1" applyFont="1" applyFill="1" applyBorder="1" applyAlignment="1">
      <alignment horizontal="center"/>
    </xf>
    <xf numFmtId="4" fontId="16" fillId="3" borderId="6" xfId="2" applyNumberFormat="1" applyFont="1" applyFill="1" applyBorder="1" applyAlignment="1">
      <alignment horizontal="center"/>
    </xf>
    <xf numFmtId="4" fontId="16" fillId="3" borderId="2" xfId="2" applyNumberFormat="1" applyFont="1" applyFill="1" applyBorder="1" applyAlignment="1">
      <alignment horizontal="center"/>
    </xf>
    <xf numFmtId="4" fontId="16" fillId="3" borderId="9" xfId="2" applyNumberFormat="1" applyFont="1" applyFill="1" applyBorder="1" applyAlignment="1">
      <alignment horizontal="center"/>
    </xf>
    <xf numFmtId="4" fontId="16" fillId="3" borderId="64" xfId="2" applyNumberFormat="1" applyFont="1" applyFill="1" applyBorder="1" applyAlignment="1">
      <alignment horizontal="center" vertical="center"/>
    </xf>
    <xf numFmtId="4" fontId="16" fillId="3" borderId="65" xfId="2" applyNumberFormat="1" applyFont="1" applyFill="1" applyBorder="1" applyAlignment="1">
      <alignment horizontal="center" vertical="center"/>
    </xf>
    <xf numFmtId="4" fontId="16" fillId="3" borderId="5" xfId="2" applyNumberFormat="1" applyFont="1" applyFill="1" applyBorder="1" applyAlignment="1">
      <alignment horizontal="center" vertical="center"/>
    </xf>
    <xf numFmtId="4" fontId="16" fillId="3" borderId="6" xfId="2" applyNumberFormat="1" applyFont="1" applyFill="1" applyBorder="1" applyAlignment="1">
      <alignment horizontal="center" vertical="center"/>
    </xf>
    <xf numFmtId="4" fontId="16" fillId="3" borderId="2" xfId="2" applyNumberFormat="1" applyFont="1" applyFill="1" applyBorder="1" applyAlignment="1">
      <alignment horizontal="center" vertical="center"/>
    </xf>
    <xf numFmtId="4" fontId="16" fillId="3" borderId="9" xfId="2" applyNumberFormat="1" applyFont="1" applyFill="1" applyBorder="1" applyAlignment="1">
      <alignment horizontal="center" vertical="center"/>
    </xf>
    <xf numFmtId="4" fontId="16" fillId="3" borderId="15" xfId="2" applyNumberFormat="1" applyFont="1" applyFill="1" applyBorder="1" applyAlignment="1">
      <alignment horizontal="center" vertical="center"/>
    </xf>
    <xf numFmtId="4" fontId="16" fillId="3" borderId="17" xfId="2" applyNumberFormat="1" applyFont="1" applyFill="1" applyBorder="1" applyAlignment="1">
      <alignment horizontal="center" vertical="center"/>
    </xf>
    <xf numFmtId="4" fontId="16" fillId="3" borderId="18" xfId="2" applyNumberFormat="1" applyFont="1" applyFill="1" applyBorder="1" applyAlignment="1">
      <alignment horizontal="center" vertical="center"/>
    </xf>
    <xf numFmtId="4" fontId="16" fillId="3" borderId="48" xfId="2" applyNumberFormat="1" applyFont="1" applyFill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horizontal="center" wrapText="1"/>
    </xf>
    <xf numFmtId="0" fontId="42" fillId="2" borderId="58" xfId="2" applyFont="1" applyFill="1" applyBorder="1" applyAlignment="1">
      <alignment horizontal="center" vertical="center" wrapText="1" readingOrder="1"/>
    </xf>
    <xf numFmtId="0" fontId="42" fillId="2" borderId="11" xfId="2" applyFont="1" applyFill="1" applyBorder="1" applyAlignment="1">
      <alignment horizontal="center" vertical="center" wrapText="1" readingOrder="1"/>
    </xf>
    <xf numFmtId="0" fontId="42" fillId="2" borderId="41" xfId="2" applyFont="1" applyFill="1" applyBorder="1" applyAlignment="1">
      <alignment horizontal="center" vertical="center" wrapText="1" readingOrder="1"/>
    </xf>
    <xf numFmtId="0" fontId="42" fillId="2" borderId="30" xfId="2" applyFont="1" applyFill="1" applyBorder="1" applyAlignment="1">
      <alignment horizontal="center" vertical="center" wrapText="1" readingOrder="1"/>
    </xf>
    <xf numFmtId="0" fontId="42" fillId="2" borderId="38" xfId="2" applyFont="1" applyFill="1" applyBorder="1" applyAlignment="1">
      <alignment horizontal="center" vertical="center" wrapText="1" readingOrder="1"/>
    </xf>
    <xf numFmtId="49" fontId="15" fillId="0" borderId="11" xfId="2" applyNumberFormat="1" applyFont="1" applyBorder="1" applyAlignment="1">
      <alignment wrapText="1" readingOrder="1"/>
    </xf>
    <xf numFmtId="0" fontId="42" fillId="2" borderId="59" xfId="2" applyFont="1" applyFill="1" applyBorder="1" applyAlignment="1">
      <alignment horizontal="center" vertical="center" wrapText="1" readingOrder="1"/>
    </xf>
    <xf numFmtId="0" fontId="42" fillId="2" borderId="55" xfId="2" applyFont="1" applyFill="1" applyBorder="1" applyAlignment="1">
      <alignment horizontal="center" vertical="center" wrapText="1" readingOrder="1"/>
    </xf>
    <xf numFmtId="0" fontId="15" fillId="0" borderId="5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readingOrder="1"/>
    </xf>
    <xf numFmtId="0" fontId="15" fillId="0" borderId="7" xfId="0" applyFont="1" applyBorder="1" applyAlignment="1">
      <alignment horizontal="left" vertical="center" wrapText="1" readingOrder="1"/>
    </xf>
    <xf numFmtId="0" fontId="15" fillId="0" borderId="29" xfId="0" applyFont="1" applyBorder="1" applyAlignment="1">
      <alignment horizontal="left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64" fontId="65" fillId="3" borderId="0" xfId="2" applyNumberFormat="1" applyFont="1" applyFill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 readingOrder="1"/>
    </xf>
    <xf numFmtId="0" fontId="15" fillId="0" borderId="51" xfId="0" applyFont="1" applyBorder="1" applyAlignment="1">
      <alignment horizontal="left" vertical="center" wrapText="1" readingOrder="1"/>
    </xf>
    <xf numFmtId="0" fontId="15" fillId="0" borderId="63" xfId="0" applyFont="1" applyBorder="1" applyAlignment="1">
      <alignment horizontal="left" vertical="center" wrapText="1" readingOrder="1"/>
    </xf>
    <xf numFmtId="164" fontId="59" fillId="3" borderId="0" xfId="2" applyNumberFormat="1" applyFont="1" applyFill="1" applyBorder="1" applyAlignment="1">
      <alignment horizontal="center" wrapText="1"/>
    </xf>
    <xf numFmtId="0" fontId="42" fillId="0" borderId="26" xfId="2" applyFont="1" applyBorder="1" applyAlignment="1">
      <alignment horizontal="center" vertical="center" wrapText="1" readingOrder="1"/>
    </xf>
    <xf numFmtId="0" fontId="42" fillId="0" borderId="19" xfId="2" applyFont="1" applyBorder="1" applyAlignment="1">
      <alignment horizontal="center" vertical="center" wrapText="1" readingOrder="1"/>
    </xf>
    <xf numFmtId="0" fontId="42" fillId="0" borderId="13" xfId="2" applyFont="1" applyBorder="1" applyAlignment="1">
      <alignment horizontal="center" vertical="center" wrapText="1" readingOrder="1"/>
    </xf>
    <xf numFmtId="0" fontId="42" fillId="2" borderId="56" xfId="2" applyFont="1" applyFill="1" applyBorder="1" applyAlignment="1">
      <alignment horizontal="center" vertical="center" wrapText="1" readingOrder="1"/>
    </xf>
    <xf numFmtId="0" fontId="42" fillId="2" borderId="35" xfId="2" applyFont="1" applyFill="1" applyBorder="1" applyAlignment="1">
      <alignment horizontal="center" vertical="center" wrapText="1" readingOrder="1"/>
    </xf>
    <xf numFmtId="0" fontId="42" fillId="2" borderId="34" xfId="2" applyFont="1" applyFill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4" fontId="65" fillId="3" borderId="0" xfId="2" applyNumberFormat="1" applyFont="1" applyFill="1" applyBorder="1" applyAlignment="1">
      <alignment horizontal="left" vertical="center" wrapText="1" readingOrder="1"/>
    </xf>
    <xf numFmtId="0" fontId="15" fillId="0" borderId="0" xfId="0" applyFont="1" applyAlignment="1">
      <alignment horizontal="center" wrapText="1"/>
    </xf>
    <xf numFmtId="49" fontId="8" fillId="0" borderId="0" xfId="2" applyNumberFormat="1" applyFont="1" applyBorder="1" applyAlignment="1">
      <alignment horizontal="center" wrapText="1"/>
    </xf>
    <xf numFmtId="164" fontId="58" fillId="3" borderId="0" xfId="2" applyNumberFormat="1" applyFont="1" applyFill="1" applyBorder="1" applyAlignment="1">
      <alignment horizontal="center" wrapText="1"/>
    </xf>
    <xf numFmtId="49" fontId="15" fillId="2" borderId="4" xfId="2" applyNumberFormat="1" applyFont="1" applyFill="1" applyBorder="1" applyAlignment="1">
      <alignment horizontal="center" vertical="center" wrapText="1"/>
    </xf>
    <xf numFmtId="49" fontId="15" fillId="2" borderId="7" xfId="2" applyNumberFormat="1" applyFont="1" applyFill="1" applyBorder="1" applyAlignment="1">
      <alignment horizontal="center" vertical="center" wrapText="1"/>
    </xf>
    <xf numFmtId="49" fontId="15" fillId="2" borderId="24" xfId="2" applyNumberFormat="1" applyFont="1" applyFill="1" applyBorder="1" applyAlignment="1">
      <alignment horizontal="center" wrapText="1"/>
    </xf>
    <xf numFmtId="49" fontId="15" fillId="2" borderId="40" xfId="2" applyNumberFormat="1" applyFont="1" applyFill="1" applyBorder="1" applyAlignment="1">
      <alignment horizontal="center" wrapText="1"/>
    </xf>
    <xf numFmtId="0" fontId="15" fillId="2" borderId="39" xfId="2" applyFont="1" applyFill="1" applyBorder="1" applyAlignment="1">
      <alignment horizontal="center" wrapText="1"/>
    </xf>
    <xf numFmtId="0" fontId="15" fillId="2" borderId="24" xfId="2" applyFont="1" applyFill="1" applyBorder="1" applyAlignment="1">
      <alignment horizontal="center" wrapText="1"/>
    </xf>
    <xf numFmtId="0" fontId="15" fillId="2" borderId="40" xfId="2" applyFont="1" applyFill="1" applyBorder="1" applyAlignment="1">
      <alignment horizontal="center" wrapText="1"/>
    </xf>
    <xf numFmtId="49" fontId="15" fillId="2" borderId="5" xfId="2" applyNumberFormat="1" applyFont="1" applyFill="1" applyBorder="1" applyAlignment="1">
      <alignment horizontal="center" vertical="center" wrapText="1"/>
    </xf>
    <xf numFmtId="49" fontId="15" fillId="2" borderId="2" xfId="2" applyNumberFormat="1" applyFont="1" applyFill="1" applyBorder="1" applyAlignment="1">
      <alignment horizontal="center" vertical="center" wrapText="1"/>
    </xf>
    <xf numFmtId="164" fontId="15" fillId="2" borderId="5" xfId="2" applyNumberFormat="1" applyFont="1" applyFill="1" applyBorder="1" applyAlignment="1">
      <alignment horizontal="center" wrapText="1"/>
    </xf>
    <xf numFmtId="164" fontId="15" fillId="2" borderId="6" xfId="2" applyNumberFormat="1" applyFont="1" applyFill="1" applyBorder="1" applyAlignment="1">
      <alignment horizontal="center" wrapText="1"/>
    </xf>
    <xf numFmtId="164" fontId="19" fillId="3" borderId="0" xfId="2" applyNumberFormat="1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top" wrapText="1"/>
    </xf>
    <xf numFmtId="0" fontId="13" fillId="5" borderId="19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5" fillId="3" borderId="26" xfId="0" applyFont="1" applyFill="1" applyBorder="1" applyAlignment="1">
      <alignment horizontal="center" vertical="top" wrapText="1" readingOrder="1"/>
    </xf>
    <xf numFmtId="0" fontId="15" fillId="3" borderId="19" xfId="0" applyFont="1" applyFill="1" applyBorder="1" applyAlignment="1">
      <alignment horizontal="center" vertical="top" wrapText="1" readingOrder="1"/>
    </xf>
    <xf numFmtId="0" fontId="15" fillId="3" borderId="13" xfId="0" applyFont="1" applyFill="1" applyBorder="1" applyAlignment="1">
      <alignment horizontal="center" vertical="top" wrapText="1" readingOrder="1"/>
    </xf>
    <xf numFmtId="0" fontId="13" fillId="5" borderId="41" xfId="2" applyFont="1" applyFill="1" applyBorder="1" applyAlignment="1">
      <alignment horizontal="center" vertical="center" wrapText="1" readingOrder="1"/>
    </xf>
    <xf numFmtId="0" fontId="13" fillId="5" borderId="30" xfId="2" applyFont="1" applyFill="1" applyBorder="1" applyAlignment="1">
      <alignment horizontal="center" vertical="center" wrapText="1" readingOrder="1"/>
    </xf>
    <xf numFmtId="0" fontId="13" fillId="5" borderId="35" xfId="2" applyFont="1" applyFill="1" applyBorder="1" applyAlignment="1">
      <alignment horizontal="center" vertical="center" wrapText="1" readingOrder="1"/>
    </xf>
    <xf numFmtId="0" fontId="13" fillId="5" borderId="38" xfId="2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left" wrapText="1" readingOrder="1"/>
    </xf>
    <xf numFmtId="0" fontId="43" fillId="0" borderId="0" xfId="0" applyFont="1" applyAlignment="1">
      <alignment horizontal="center" wrapText="1" readingOrder="1"/>
    </xf>
    <xf numFmtId="0" fontId="15" fillId="3" borderId="0" xfId="2" applyNumberFormat="1" applyFont="1" applyFill="1" applyBorder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 wrapText="1" readingOrder="1"/>
    </xf>
    <xf numFmtId="0" fontId="14" fillId="3" borderId="0" xfId="2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vertical="center"/>
    </xf>
    <xf numFmtId="2" fontId="26" fillId="3" borderId="0" xfId="2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vertical="center"/>
    </xf>
    <xf numFmtId="0" fontId="42" fillId="5" borderId="26" xfId="0" applyFont="1" applyFill="1" applyBorder="1" applyAlignment="1">
      <alignment horizontal="center" vertical="center" wrapText="1"/>
    </xf>
    <xf numFmtId="0" fontId="42" fillId="5" borderId="19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wrapText="1"/>
    </xf>
    <xf numFmtId="0" fontId="44" fillId="3" borderId="0" xfId="2" applyFont="1" applyFill="1" applyBorder="1" applyAlignment="1">
      <alignment horizontal="center" vertical="center"/>
    </xf>
    <xf numFmtId="4" fontId="52" fillId="3" borderId="0" xfId="2" applyNumberFormat="1" applyFont="1" applyFill="1" applyBorder="1" applyAlignment="1">
      <alignment horizontal="center" vertical="center"/>
    </xf>
    <xf numFmtId="4" fontId="53" fillId="3" borderId="0" xfId="2" applyNumberFormat="1" applyFont="1" applyFill="1" applyBorder="1" applyAlignment="1">
      <alignment horizontal="center" vertical="center"/>
    </xf>
    <xf numFmtId="0" fontId="45" fillId="3" borderId="0" xfId="2" applyFont="1" applyFill="1" applyBorder="1" applyAlignment="1">
      <alignment horizontal="center" vertical="center"/>
    </xf>
    <xf numFmtId="0" fontId="50" fillId="3" borderId="0" xfId="2" applyFont="1" applyFill="1" applyBorder="1" applyAlignment="1">
      <alignment horizontal="center" vertical="center" wrapText="1" readingOrder="1"/>
    </xf>
    <xf numFmtId="0" fontId="42" fillId="2" borderId="26" xfId="2" applyFont="1" applyFill="1" applyBorder="1" applyAlignment="1">
      <alignment horizontal="center" vertical="center" wrapText="1" readingOrder="1"/>
    </xf>
    <xf numFmtId="0" fontId="42" fillId="2" borderId="19" xfId="2" applyFont="1" applyFill="1" applyBorder="1" applyAlignment="1">
      <alignment horizontal="center" vertical="center" wrapText="1" readingOrder="1"/>
    </xf>
    <xf numFmtId="0" fontId="42" fillId="2" borderId="13" xfId="2" applyFont="1" applyFill="1" applyBorder="1" applyAlignment="1">
      <alignment horizontal="center" vertical="center" wrapText="1" readingOrder="1"/>
    </xf>
    <xf numFmtId="164" fontId="39" fillId="3" borderId="0" xfId="2" applyNumberFormat="1" applyFont="1" applyFill="1" applyBorder="1" applyAlignment="1">
      <alignment horizontal="center"/>
    </xf>
    <xf numFmtId="0" fontId="15" fillId="2" borderId="5" xfId="2" applyFont="1" applyFill="1" applyBorder="1" applyAlignment="1">
      <alignment horizontal="center" wrapText="1"/>
    </xf>
    <xf numFmtId="164" fontId="16" fillId="2" borderId="39" xfId="2" applyNumberFormat="1" applyFont="1" applyFill="1" applyBorder="1" applyAlignment="1">
      <alignment horizontal="center" wrapText="1"/>
    </xf>
    <xf numFmtId="164" fontId="16" fillId="2" borderId="24" xfId="2" applyNumberFormat="1" applyFont="1" applyFill="1" applyBorder="1" applyAlignment="1">
      <alignment horizontal="center" wrapText="1"/>
    </xf>
    <xf numFmtId="164" fontId="28" fillId="3" borderId="0" xfId="2" applyNumberFormat="1" applyFont="1" applyFill="1" applyBorder="1" applyAlignment="1">
      <alignment horizontal="center" wrapText="1"/>
    </xf>
    <xf numFmtId="0" fontId="13" fillId="2" borderId="41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4" fillId="3" borderId="2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49" fontId="15" fillId="0" borderId="30" xfId="2" applyNumberFormat="1" applyFont="1" applyBorder="1" applyAlignment="1">
      <alignment horizontal="center"/>
    </xf>
    <xf numFmtId="164" fontId="10" fillId="3" borderId="0" xfId="2" applyNumberFormat="1" applyFont="1" applyFill="1" applyBorder="1" applyAlignment="1">
      <alignment horizontal="center"/>
    </xf>
    <xf numFmtId="49" fontId="8" fillId="0" borderId="0" xfId="2" applyNumberFormat="1" applyFont="1" applyBorder="1" applyAlignment="1">
      <alignment horizontal="center" readingOrder="1"/>
    </xf>
    <xf numFmtId="0" fontId="15" fillId="0" borderId="0" xfId="2" applyFont="1" applyBorder="1" applyAlignment="1">
      <alignment horizontal="center"/>
    </xf>
    <xf numFmtId="0" fontId="15" fillId="0" borderId="23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164" fontId="7" fillId="3" borderId="0" xfId="2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3" borderId="0" xfId="2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vertical="center" wrapText="1"/>
    </xf>
    <xf numFmtId="169" fontId="7" fillId="3" borderId="0" xfId="2" applyNumberFormat="1" applyFont="1" applyFill="1" applyBorder="1" applyAlignment="1">
      <alignment vertical="center"/>
    </xf>
    <xf numFmtId="169" fontId="10" fillId="3" borderId="0" xfId="2" applyNumberFormat="1" applyFont="1" applyFill="1" applyBorder="1" applyAlignment="1">
      <alignment horizontal="center" vertical="center"/>
    </xf>
    <xf numFmtId="170" fontId="7" fillId="3" borderId="0" xfId="2" applyNumberFormat="1" applyFont="1" applyFill="1" applyBorder="1" applyAlignment="1">
      <alignment horizontal="center" vertical="center"/>
    </xf>
    <xf numFmtId="164" fontId="9" fillId="3" borderId="0" xfId="2" applyNumberFormat="1" applyFont="1" applyFill="1" applyBorder="1" applyAlignment="1">
      <alignment horizontal="center" wrapText="1"/>
    </xf>
    <xf numFmtId="4" fontId="22" fillId="3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49" fontId="8" fillId="2" borderId="7" xfId="2" applyNumberFormat="1" applyFont="1" applyFill="1" applyBorder="1" applyAlignment="1">
      <alignment horizontal="center" vertical="center" wrapText="1"/>
    </xf>
    <xf numFmtId="49" fontId="8" fillId="2" borderId="19" xfId="2" applyNumberFormat="1" applyFont="1" applyFill="1" applyBorder="1" applyAlignment="1">
      <alignment horizontal="center" wrapText="1"/>
    </xf>
    <xf numFmtId="49" fontId="8" fillId="2" borderId="13" xfId="2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10" fillId="0" borderId="0" xfId="2" applyFont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top" wrapText="1"/>
    </xf>
    <xf numFmtId="0" fontId="10" fillId="3" borderId="0" xfId="2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2" fontId="10" fillId="0" borderId="0" xfId="2" applyNumberFormat="1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4" fontId="9" fillId="3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7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wrapText="1"/>
    </xf>
    <xf numFmtId="49" fontId="8" fillId="2" borderId="4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wrapText="1"/>
    </xf>
    <xf numFmtId="0" fontId="8" fillId="2" borderId="5" xfId="2" applyFont="1" applyFill="1" applyBorder="1" applyAlignment="1">
      <alignment horizont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64" fontId="8" fillId="2" borderId="5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4" fontId="8" fillId="2" borderId="9" xfId="2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 readingOrder="1"/>
    </xf>
    <xf numFmtId="0" fontId="15" fillId="0" borderId="23" xfId="0" applyFont="1" applyBorder="1" applyAlignment="1">
      <alignment horizontal="center" wrapText="1" readingOrder="1"/>
    </xf>
    <xf numFmtId="164" fontId="16" fillId="3" borderId="3" xfId="2" applyNumberFormat="1" applyFont="1" applyFill="1" applyBorder="1" applyAlignment="1">
      <alignment horizontal="left" vertical="center" wrapText="1"/>
    </xf>
    <xf numFmtId="164" fontId="16" fillId="3" borderId="0" xfId="2" applyNumberFormat="1" applyFont="1" applyFill="1" applyBorder="1" applyAlignment="1">
      <alignment horizontal="left" vertical="center" wrapText="1"/>
    </xf>
    <xf numFmtId="0" fontId="42" fillId="2" borderId="32" xfId="2" applyFont="1" applyFill="1" applyBorder="1" applyAlignment="1">
      <alignment horizontal="center" vertical="center" wrapText="1" readingOrder="1"/>
    </xf>
    <xf numFmtId="0" fontId="42" fillId="2" borderId="1" xfId="2" applyFont="1" applyFill="1" applyBorder="1" applyAlignment="1">
      <alignment horizontal="center" vertical="center" wrapText="1" readingOrder="1"/>
    </xf>
    <xf numFmtId="0" fontId="42" fillId="2" borderId="60" xfId="2" applyFont="1" applyFill="1" applyBorder="1" applyAlignment="1">
      <alignment horizontal="center" vertical="center" wrapText="1" readingOrder="1"/>
    </xf>
    <xf numFmtId="0" fontId="13" fillId="0" borderId="26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wrapText="1"/>
    </xf>
    <xf numFmtId="164" fontId="58" fillId="3" borderId="18" xfId="2" applyNumberFormat="1" applyFont="1" applyFill="1" applyBorder="1" applyAlignment="1">
      <alignment horizontal="center" wrapText="1"/>
    </xf>
    <xf numFmtId="164" fontId="58" fillId="3" borderId="21" xfId="2" applyNumberFormat="1" applyFont="1" applyFill="1" applyBorder="1" applyAlignment="1">
      <alignment horizontal="center" wrapText="1"/>
    </xf>
    <xf numFmtId="49" fontId="8" fillId="2" borderId="24" xfId="2" applyNumberFormat="1" applyFont="1" applyFill="1" applyBorder="1" applyAlignment="1">
      <alignment horizontal="center" wrapText="1"/>
    </xf>
    <xf numFmtId="49" fontId="8" fillId="2" borderId="40" xfId="2" applyNumberFormat="1" applyFont="1" applyFill="1" applyBorder="1" applyAlignment="1">
      <alignment horizontal="center" wrapText="1"/>
    </xf>
    <xf numFmtId="0" fontId="8" fillId="2" borderId="39" xfId="2" applyFont="1" applyFill="1" applyBorder="1" applyAlignment="1">
      <alignment horizontal="center" wrapText="1"/>
    </xf>
    <xf numFmtId="0" fontId="8" fillId="2" borderId="24" xfId="2" applyFont="1" applyFill="1" applyBorder="1" applyAlignment="1">
      <alignment horizontal="center" wrapText="1"/>
    </xf>
    <xf numFmtId="0" fontId="8" fillId="2" borderId="40" xfId="2" applyFont="1" applyFill="1" applyBorder="1" applyAlignment="1">
      <alignment horizont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13" fillId="2" borderId="38" xfId="2" applyFont="1" applyFill="1" applyBorder="1" applyAlignment="1">
      <alignment horizontal="center" vertical="center" wrapText="1"/>
    </xf>
    <xf numFmtId="0" fontId="13" fillId="2" borderId="43" xfId="2" applyFont="1" applyFill="1" applyBorder="1" applyAlignment="1">
      <alignment horizontal="center" vertical="center" wrapText="1"/>
    </xf>
    <xf numFmtId="0" fontId="13" fillId="2" borderId="44" xfId="2" applyFont="1" applyFill="1" applyBorder="1" applyAlignment="1">
      <alignment horizontal="center" vertical="center" wrapText="1"/>
    </xf>
    <xf numFmtId="0" fontId="13" fillId="2" borderId="45" xfId="2" applyFont="1" applyFill="1" applyBorder="1" applyAlignment="1">
      <alignment horizontal="center" vertical="center" wrapText="1"/>
    </xf>
    <xf numFmtId="49" fontId="15" fillId="0" borderId="44" xfId="2" applyNumberFormat="1" applyFont="1" applyBorder="1" applyAlignment="1">
      <alignment horizontal="center" wrapText="1"/>
    </xf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79"/>
  <sheetViews>
    <sheetView tabSelected="1" topLeftCell="A114" zoomScale="20" zoomScaleNormal="20" workbookViewId="0">
      <selection activeCell="K123" sqref="K123"/>
    </sheetView>
  </sheetViews>
  <sheetFormatPr defaultRowHeight="15" x14ac:dyDescent="0.25"/>
  <cols>
    <col min="1" max="1" width="77.140625" customWidth="1"/>
    <col min="2" max="2" width="86.7109375" customWidth="1"/>
    <col min="3" max="3" width="219.7109375" customWidth="1"/>
    <col min="4" max="4" width="77.140625" customWidth="1"/>
    <col min="5" max="5" width="51.7109375" style="312" customWidth="1"/>
    <col min="6" max="6" width="72.7109375" customWidth="1"/>
    <col min="7" max="7" width="109" customWidth="1"/>
    <col min="8" max="8" width="102.85546875" customWidth="1"/>
    <col min="9" max="9" width="98.7109375" customWidth="1"/>
    <col min="10" max="10" width="67.85546875" customWidth="1"/>
    <col min="11" max="11" width="60.5703125" customWidth="1"/>
    <col min="12" max="12" width="83.85546875" hidden="1" customWidth="1"/>
    <col min="13" max="13" width="67.28515625" hidden="1" customWidth="1"/>
    <col min="14" max="14" width="106.28515625" customWidth="1"/>
    <col min="15" max="15" width="79.85546875" customWidth="1"/>
    <col min="16" max="16" width="255.5703125" customWidth="1"/>
    <col min="17" max="17" width="132" customWidth="1"/>
    <col min="18" max="18" width="117.7109375" customWidth="1"/>
    <col min="19" max="20" width="122.140625" customWidth="1"/>
    <col min="21" max="21" width="138.28515625" customWidth="1"/>
    <col min="22" max="22" width="91.85546875" customWidth="1"/>
    <col min="23" max="23" width="73.85546875" customWidth="1"/>
    <col min="24" max="24" width="87.42578125" customWidth="1"/>
    <col min="25" max="25" width="88.5703125" customWidth="1"/>
    <col min="26" max="26" width="66.28515625" customWidth="1"/>
    <col min="27" max="27" width="61.7109375" customWidth="1"/>
    <col min="28" max="28" width="56.85546875" customWidth="1"/>
    <col min="29" max="29" width="75.140625" customWidth="1"/>
    <col min="30" max="30" width="43.7109375" customWidth="1"/>
    <col min="31" max="31" width="96.42578125" customWidth="1"/>
    <col min="32" max="32" width="95" customWidth="1"/>
    <col min="33" max="34" width="112.7109375" customWidth="1"/>
    <col min="35" max="35" width="123.28515625" customWidth="1"/>
    <col min="36" max="37" width="80" customWidth="1"/>
    <col min="38" max="38" width="83.28515625" customWidth="1"/>
    <col min="39" max="40" width="65.42578125" customWidth="1"/>
    <col min="41" max="41" width="69.42578125" customWidth="1"/>
    <col min="42" max="42" width="46.5703125" customWidth="1"/>
    <col min="43" max="43" width="76.7109375" customWidth="1"/>
    <col min="44" max="44" width="38.140625" customWidth="1"/>
    <col min="45" max="45" width="47" customWidth="1"/>
    <col min="46" max="46" width="36.7109375" customWidth="1"/>
    <col min="47" max="47" width="46" customWidth="1"/>
    <col min="48" max="48" width="45.85546875" customWidth="1"/>
    <col min="49" max="49" width="36.140625" customWidth="1"/>
    <col min="50" max="50" width="58.7109375" customWidth="1"/>
    <col min="51" max="53" width="26.42578125" customWidth="1"/>
    <col min="54" max="55" width="26.85546875" customWidth="1"/>
    <col min="56" max="57" width="30.7109375" customWidth="1"/>
    <col min="58" max="58" width="31.28515625" customWidth="1"/>
    <col min="59" max="59" width="32.28515625" customWidth="1"/>
    <col min="60" max="60" width="28.42578125" customWidth="1"/>
    <col min="61" max="62" width="31.28515625" customWidth="1"/>
    <col min="63" max="63" width="33.5703125" customWidth="1"/>
    <col min="64" max="65" width="31.28515625" customWidth="1"/>
    <col min="66" max="66" width="19.5703125" customWidth="1"/>
    <col min="67" max="67" width="25.85546875" customWidth="1"/>
    <col min="68" max="69" width="21.7109375" customWidth="1"/>
    <col min="70" max="72" width="30.5703125" customWidth="1"/>
    <col min="73" max="73" width="26.7109375" customWidth="1"/>
    <col min="74" max="74" width="30.42578125" customWidth="1"/>
    <col min="75" max="75" width="18" customWidth="1"/>
    <col min="76" max="76" width="23.28515625" customWidth="1"/>
    <col min="77" max="77" width="23" customWidth="1"/>
    <col min="78" max="78" width="18" customWidth="1"/>
    <col min="79" max="79" width="27.42578125" customWidth="1"/>
    <col min="80" max="80" width="21.85546875" customWidth="1"/>
    <col min="81" max="81" width="27.140625" customWidth="1"/>
    <col min="82" max="82" width="25.28515625" customWidth="1"/>
    <col min="83" max="83" width="11.5703125" customWidth="1"/>
    <col min="84" max="84" width="13.140625" customWidth="1"/>
    <col min="85" max="86" width="27.140625" customWidth="1"/>
    <col min="87" max="87" width="16.28515625" customWidth="1"/>
    <col min="88" max="88" width="14.85546875" customWidth="1"/>
    <col min="89" max="89" width="18.140625" customWidth="1"/>
    <col min="90" max="90" width="18.85546875" customWidth="1"/>
    <col min="95" max="95" width="12.5703125" customWidth="1"/>
    <col min="96" max="96" width="10.85546875" customWidth="1"/>
    <col min="311" max="311" width="16.5703125" customWidth="1"/>
    <col min="312" max="313" width="0" hidden="1" customWidth="1"/>
    <col min="314" max="314" width="15.28515625" customWidth="1"/>
    <col min="315" max="315" width="31.7109375" customWidth="1"/>
    <col min="316" max="316" width="25.5703125" customWidth="1"/>
    <col min="317" max="317" width="13.140625" customWidth="1"/>
    <col min="319" max="319" width="10.5703125" customWidth="1"/>
    <col min="320" max="320" width="16" customWidth="1"/>
    <col min="321" max="321" width="21.140625" customWidth="1"/>
    <col min="322" max="322" width="8.5703125" customWidth="1"/>
    <col min="323" max="323" width="7.28515625" customWidth="1"/>
    <col min="324" max="324" width="12.28515625" customWidth="1"/>
    <col min="325" max="325" width="12.5703125" customWidth="1"/>
    <col min="326" max="326" width="14.28515625" customWidth="1"/>
    <col min="327" max="327" width="13.42578125" customWidth="1"/>
    <col min="328" max="328" width="14" customWidth="1"/>
    <col min="329" max="329" width="12.5703125" customWidth="1"/>
    <col min="330" max="330" width="17" customWidth="1"/>
    <col min="331" max="331" width="15.140625" customWidth="1"/>
    <col min="332" max="332" width="17.42578125" customWidth="1"/>
    <col min="333" max="333" width="19.42578125" customWidth="1"/>
    <col min="334" max="334" width="13.85546875" bestFit="1" customWidth="1"/>
    <col min="335" max="335" width="16.140625" customWidth="1"/>
    <col min="336" max="336" width="11.7109375" customWidth="1"/>
    <col min="337" max="337" width="13.85546875" customWidth="1"/>
    <col min="340" max="340" width="11" bestFit="1" customWidth="1"/>
    <col min="567" max="567" width="16.5703125" customWidth="1"/>
    <col min="568" max="569" width="0" hidden="1" customWidth="1"/>
    <col min="570" max="570" width="15.28515625" customWidth="1"/>
    <col min="571" max="571" width="31.7109375" customWidth="1"/>
    <col min="572" max="572" width="25.5703125" customWidth="1"/>
    <col min="573" max="573" width="13.140625" customWidth="1"/>
    <col min="575" max="575" width="10.5703125" customWidth="1"/>
    <col min="576" max="576" width="16" customWidth="1"/>
    <col min="577" max="577" width="21.140625" customWidth="1"/>
    <col min="578" max="578" width="8.5703125" customWidth="1"/>
    <col min="579" max="579" width="7.28515625" customWidth="1"/>
    <col min="580" max="580" width="12.28515625" customWidth="1"/>
    <col min="581" max="581" width="12.5703125" customWidth="1"/>
    <col min="582" max="582" width="14.28515625" customWidth="1"/>
    <col min="583" max="583" width="13.42578125" customWidth="1"/>
    <col min="584" max="584" width="14" customWidth="1"/>
    <col min="585" max="585" width="12.5703125" customWidth="1"/>
    <col min="586" max="586" width="17" customWidth="1"/>
    <col min="587" max="587" width="15.140625" customWidth="1"/>
    <col min="588" max="588" width="17.42578125" customWidth="1"/>
    <col min="589" max="589" width="19.42578125" customWidth="1"/>
    <col min="590" max="590" width="13.85546875" bestFit="1" customWidth="1"/>
    <col min="591" max="591" width="16.140625" customWidth="1"/>
    <col min="592" max="592" width="11.7109375" customWidth="1"/>
    <col min="593" max="593" width="13.85546875" customWidth="1"/>
    <col min="596" max="596" width="11" bestFit="1" customWidth="1"/>
    <col min="823" max="823" width="16.5703125" customWidth="1"/>
    <col min="824" max="825" width="0" hidden="1" customWidth="1"/>
    <col min="826" max="826" width="15.28515625" customWidth="1"/>
    <col min="827" max="827" width="31.7109375" customWidth="1"/>
    <col min="828" max="828" width="25.5703125" customWidth="1"/>
    <col min="829" max="829" width="13.140625" customWidth="1"/>
    <col min="831" max="831" width="10.5703125" customWidth="1"/>
    <col min="832" max="832" width="16" customWidth="1"/>
    <col min="833" max="833" width="21.140625" customWidth="1"/>
    <col min="834" max="834" width="8.5703125" customWidth="1"/>
    <col min="835" max="835" width="7.28515625" customWidth="1"/>
    <col min="836" max="836" width="12.28515625" customWidth="1"/>
    <col min="837" max="837" width="12.5703125" customWidth="1"/>
    <col min="838" max="838" width="14.28515625" customWidth="1"/>
    <col min="839" max="839" width="13.42578125" customWidth="1"/>
    <col min="840" max="840" width="14" customWidth="1"/>
    <col min="841" max="841" width="12.5703125" customWidth="1"/>
    <col min="842" max="842" width="17" customWidth="1"/>
    <col min="843" max="843" width="15.140625" customWidth="1"/>
    <col min="844" max="844" width="17.42578125" customWidth="1"/>
    <col min="845" max="845" width="19.42578125" customWidth="1"/>
    <col min="846" max="846" width="13.85546875" bestFit="1" customWidth="1"/>
    <col min="847" max="847" width="16.140625" customWidth="1"/>
    <col min="848" max="848" width="11.7109375" customWidth="1"/>
    <col min="849" max="849" width="13.85546875" customWidth="1"/>
    <col min="852" max="852" width="11" bestFit="1" customWidth="1"/>
    <col min="1079" max="1079" width="16.5703125" customWidth="1"/>
    <col min="1080" max="1081" width="0" hidden="1" customWidth="1"/>
    <col min="1082" max="1082" width="15.28515625" customWidth="1"/>
    <col min="1083" max="1083" width="31.7109375" customWidth="1"/>
    <col min="1084" max="1084" width="25.5703125" customWidth="1"/>
    <col min="1085" max="1085" width="13.140625" customWidth="1"/>
    <col min="1087" max="1087" width="10.5703125" customWidth="1"/>
    <col min="1088" max="1088" width="16" customWidth="1"/>
    <col min="1089" max="1089" width="21.140625" customWidth="1"/>
    <col min="1090" max="1090" width="8.5703125" customWidth="1"/>
    <col min="1091" max="1091" width="7.28515625" customWidth="1"/>
    <col min="1092" max="1092" width="12.28515625" customWidth="1"/>
    <col min="1093" max="1093" width="12.5703125" customWidth="1"/>
    <col min="1094" max="1094" width="14.28515625" customWidth="1"/>
    <col min="1095" max="1095" width="13.42578125" customWidth="1"/>
    <col min="1096" max="1096" width="14" customWidth="1"/>
    <col min="1097" max="1097" width="12.5703125" customWidth="1"/>
    <col min="1098" max="1098" width="17" customWidth="1"/>
    <col min="1099" max="1099" width="15.140625" customWidth="1"/>
    <col min="1100" max="1100" width="17.42578125" customWidth="1"/>
    <col min="1101" max="1101" width="19.42578125" customWidth="1"/>
    <col min="1102" max="1102" width="13.85546875" bestFit="1" customWidth="1"/>
    <col min="1103" max="1103" width="16.140625" customWidth="1"/>
    <col min="1104" max="1104" width="11.7109375" customWidth="1"/>
    <col min="1105" max="1105" width="13.85546875" customWidth="1"/>
    <col min="1108" max="1108" width="11" bestFit="1" customWidth="1"/>
    <col min="1335" max="1335" width="16.5703125" customWidth="1"/>
    <col min="1336" max="1337" width="0" hidden="1" customWidth="1"/>
    <col min="1338" max="1338" width="15.28515625" customWidth="1"/>
    <col min="1339" max="1339" width="31.7109375" customWidth="1"/>
    <col min="1340" max="1340" width="25.5703125" customWidth="1"/>
    <col min="1341" max="1341" width="13.140625" customWidth="1"/>
    <col min="1343" max="1343" width="10.5703125" customWidth="1"/>
    <col min="1344" max="1344" width="16" customWidth="1"/>
    <col min="1345" max="1345" width="21.140625" customWidth="1"/>
    <col min="1346" max="1346" width="8.5703125" customWidth="1"/>
    <col min="1347" max="1347" width="7.28515625" customWidth="1"/>
    <col min="1348" max="1348" width="12.28515625" customWidth="1"/>
    <col min="1349" max="1349" width="12.5703125" customWidth="1"/>
    <col min="1350" max="1350" width="14.28515625" customWidth="1"/>
    <col min="1351" max="1351" width="13.42578125" customWidth="1"/>
    <col min="1352" max="1352" width="14" customWidth="1"/>
    <col min="1353" max="1353" width="12.5703125" customWidth="1"/>
    <col min="1354" max="1354" width="17" customWidth="1"/>
    <col min="1355" max="1355" width="15.140625" customWidth="1"/>
    <col min="1356" max="1356" width="17.42578125" customWidth="1"/>
    <col min="1357" max="1357" width="19.42578125" customWidth="1"/>
    <col min="1358" max="1358" width="13.85546875" bestFit="1" customWidth="1"/>
    <col min="1359" max="1359" width="16.140625" customWidth="1"/>
    <col min="1360" max="1360" width="11.7109375" customWidth="1"/>
    <col min="1361" max="1361" width="13.85546875" customWidth="1"/>
    <col min="1364" max="1364" width="11" bestFit="1" customWidth="1"/>
    <col min="1591" max="1591" width="16.5703125" customWidth="1"/>
    <col min="1592" max="1593" width="0" hidden="1" customWidth="1"/>
    <col min="1594" max="1594" width="15.28515625" customWidth="1"/>
    <col min="1595" max="1595" width="31.7109375" customWidth="1"/>
    <col min="1596" max="1596" width="25.5703125" customWidth="1"/>
    <col min="1597" max="1597" width="13.140625" customWidth="1"/>
    <col min="1599" max="1599" width="10.5703125" customWidth="1"/>
    <col min="1600" max="1600" width="16" customWidth="1"/>
    <col min="1601" max="1601" width="21.140625" customWidth="1"/>
    <col min="1602" max="1602" width="8.5703125" customWidth="1"/>
    <col min="1603" max="1603" width="7.28515625" customWidth="1"/>
    <col min="1604" max="1604" width="12.28515625" customWidth="1"/>
    <col min="1605" max="1605" width="12.5703125" customWidth="1"/>
    <col min="1606" max="1606" width="14.28515625" customWidth="1"/>
    <col min="1607" max="1607" width="13.42578125" customWidth="1"/>
    <col min="1608" max="1608" width="14" customWidth="1"/>
    <col min="1609" max="1609" width="12.5703125" customWidth="1"/>
    <col min="1610" max="1610" width="17" customWidth="1"/>
    <col min="1611" max="1611" width="15.140625" customWidth="1"/>
    <col min="1612" max="1612" width="17.42578125" customWidth="1"/>
    <col min="1613" max="1613" width="19.42578125" customWidth="1"/>
    <col min="1614" max="1614" width="13.85546875" bestFit="1" customWidth="1"/>
    <col min="1615" max="1615" width="16.140625" customWidth="1"/>
    <col min="1616" max="1616" width="11.7109375" customWidth="1"/>
    <col min="1617" max="1617" width="13.85546875" customWidth="1"/>
    <col min="1620" max="1620" width="11" bestFit="1" customWidth="1"/>
    <col min="1847" max="1847" width="16.5703125" customWidth="1"/>
    <col min="1848" max="1849" width="0" hidden="1" customWidth="1"/>
    <col min="1850" max="1850" width="15.28515625" customWidth="1"/>
    <col min="1851" max="1851" width="31.7109375" customWidth="1"/>
    <col min="1852" max="1852" width="25.5703125" customWidth="1"/>
    <col min="1853" max="1853" width="13.140625" customWidth="1"/>
    <col min="1855" max="1855" width="10.5703125" customWidth="1"/>
    <col min="1856" max="1856" width="16" customWidth="1"/>
    <col min="1857" max="1857" width="21.140625" customWidth="1"/>
    <col min="1858" max="1858" width="8.5703125" customWidth="1"/>
    <col min="1859" max="1859" width="7.28515625" customWidth="1"/>
    <col min="1860" max="1860" width="12.28515625" customWidth="1"/>
    <col min="1861" max="1861" width="12.5703125" customWidth="1"/>
    <col min="1862" max="1862" width="14.28515625" customWidth="1"/>
    <col min="1863" max="1863" width="13.42578125" customWidth="1"/>
    <col min="1864" max="1864" width="14" customWidth="1"/>
    <col min="1865" max="1865" width="12.5703125" customWidth="1"/>
    <col min="1866" max="1866" width="17" customWidth="1"/>
    <col min="1867" max="1867" width="15.140625" customWidth="1"/>
    <col min="1868" max="1868" width="17.42578125" customWidth="1"/>
    <col min="1869" max="1869" width="19.42578125" customWidth="1"/>
    <col min="1870" max="1870" width="13.85546875" bestFit="1" customWidth="1"/>
    <col min="1871" max="1871" width="16.140625" customWidth="1"/>
    <col min="1872" max="1872" width="11.7109375" customWidth="1"/>
    <col min="1873" max="1873" width="13.85546875" customWidth="1"/>
    <col min="1876" max="1876" width="11" bestFit="1" customWidth="1"/>
    <col min="2103" max="2103" width="16.5703125" customWidth="1"/>
    <col min="2104" max="2105" width="0" hidden="1" customWidth="1"/>
    <col min="2106" max="2106" width="15.28515625" customWidth="1"/>
    <col min="2107" max="2107" width="31.7109375" customWidth="1"/>
    <col min="2108" max="2108" width="25.5703125" customWidth="1"/>
    <col min="2109" max="2109" width="13.140625" customWidth="1"/>
    <col min="2111" max="2111" width="10.5703125" customWidth="1"/>
    <col min="2112" max="2112" width="16" customWidth="1"/>
    <col min="2113" max="2113" width="21.140625" customWidth="1"/>
    <col min="2114" max="2114" width="8.5703125" customWidth="1"/>
    <col min="2115" max="2115" width="7.28515625" customWidth="1"/>
    <col min="2116" max="2116" width="12.28515625" customWidth="1"/>
    <col min="2117" max="2117" width="12.5703125" customWidth="1"/>
    <col min="2118" max="2118" width="14.28515625" customWidth="1"/>
    <col min="2119" max="2119" width="13.42578125" customWidth="1"/>
    <col min="2120" max="2120" width="14" customWidth="1"/>
    <col min="2121" max="2121" width="12.5703125" customWidth="1"/>
    <col min="2122" max="2122" width="17" customWidth="1"/>
    <col min="2123" max="2123" width="15.140625" customWidth="1"/>
    <col min="2124" max="2124" width="17.42578125" customWidth="1"/>
    <col min="2125" max="2125" width="19.42578125" customWidth="1"/>
    <col min="2126" max="2126" width="13.85546875" bestFit="1" customWidth="1"/>
    <col min="2127" max="2127" width="16.140625" customWidth="1"/>
    <col min="2128" max="2128" width="11.7109375" customWidth="1"/>
    <col min="2129" max="2129" width="13.85546875" customWidth="1"/>
    <col min="2132" max="2132" width="11" bestFit="1" customWidth="1"/>
    <col min="2359" max="2359" width="16.5703125" customWidth="1"/>
    <col min="2360" max="2361" width="0" hidden="1" customWidth="1"/>
    <col min="2362" max="2362" width="15.28515625" customWidth="1"/>
    <col min="2363" max="2363" width="31.7109375" customWidth="1"/>
    <col min="2364" max="2364" width="25.5703125" customWidth="1"/>
    <col min="2365" max="2365" width="13.140625" customWidth="1"/>
    <col min="2367" max="2367" width="10.5703125" customWidth="1"/>
    <col min="2368" max="2368" width="16" customWidth="1"/>
    <col min="2369" max="2369" width="21.140625" customWidth="1"/>
    <col min="2370" max="2370" width="8.5703125" customWidth="1"/>
    <col min="2371" max="2371" width="7.28515625" customWidth="1"/>
    <col min="2372" max="2372" width="12.28515625" customWidth="1"/>
    <col min="2373" max="2373" width="12.5703125" customWidth="1"/>
    <col min="2374" max="2374" width="14.28515625" customWidth="1"/>
    <col min="2375" max="2375" width="13.42578125" customWidth="1"/>
    <col min="2376" max="2376" width="14" customWidth="1"/>
    <col min="2377" max="2377" width="12.5703125" customWidth="1"/>
    <col min="2378" max="2378" width="17" customWidth="1"/>
    <col min="2379" max="2379" width="15.140625" customWidth="1"/>
    <col min="2380" max="2380" width="17.42578125" customWidth="1"/>
    <col min="2381" max="2381" width="19.42578125" customWidth="1"/>
    <col min="2382" max="2382" width="13.85546875" bestFit="1" customWidth="1"/>
    <col min="2383" max="2383" width="16.140625" customWidth="1"/>
    <col min="2384" max="2384" width="11.7109375" customWidth="1"/>
    <col min="2385" max="2385" width="13.85546875" customWidth="1"/>
    <col min="2388" max="2388" width="11" bestFit="1" customWidth="1"/>
    <col min="2615" max="2615" width="16.5703125" customWidth="1"/>
    <col min="2616" max="2617" width="0" hidden="1" customWidth="1"/>
    <col min="2618" max="2618" width="15.28515625" customWidth="1"/>
    <col min="2619" max="2619" width="31.7109375" customWidth="1"/>
    <col min="2620" max="2620" width="25.5703125" customWidth="1"/>
    <col min="2621" max="2621" width="13.140625" customWidth="1"/>
    <col min="2623" max="2623" width="10.5703125" customWidth="1"/>
    <col min="2624" max="2624" width="16" customWidth="1"/>
    <col min="2625" max="2625" width="21.140625" customWidth="1"/>
    <col min="2626" max="2626" width="8.5703125" customWidth="1"/>
    <col min="2627" max="2627" width="7.28515625" customWidth="1"/>
    <col min="2628" max="2628" width="12.28515625" customWidth="1"/>
    <col min="2629" max="2629" width="12.5703125" customWidth="1"/>
    <col min="2630" max="2630" width="14.28515625" customWidth="1"/>
    <col min="2631" max="2631" width="13.42578125" customWidth="1"/>
    <col min="2632" max="2632" width="14" customWidth="1"/>
    <col min="2633" max="2633" width="12.5703125" customWidth="1"/>
    <col min="2634" max="2634" width="17" customWidth="1"/>
    <col min="2635" max="2635" width="15.140625" customWidth="1"/>
    <col min="2636" max="2636" width="17.42578125" customWidth="1"/>
    <col min="2637" max="2637" width="19.42578125" customWidth="1"/>
    <col min="2638" max="2638" width="13.85546875" bestFit="1" customWidth="1"/>
    <col min="2639" max="2639" width="16.140625" customWidth="1"/>
    <col min="2640" max="2640" width="11.7109375" customWidth="1"/>
    <col min="2641" max="2641" width="13.85546875" customWidth="1"/>
    <col min="2644" max="2644" width="11" bestFit="1" customWidth="1"/>
    <col min="2871" max="2871" width="16.5703125" customWidth="1"/>
    <col min="2872" max="2873" width="0" hidden="1" customWidth="1"/>
    <col min="2874" max="2874" width="15.28515625" customWidth="1"/>
    <col min="2875" max="2875" width="31.7109375" customWidth="1"/>
    <col min="2876" max="2876" width="25.5703125" customWidth="1"/>
    <col min="2877" max="2877" width="13.140625" customWidth="1"/>
    <col min="2879" max="2879" width="10.5703125" customWidth="1"/>
    <col min="2880" max="2880" width="16" customWidth="1"/>
    <col min="2881" max="2881" width="21.140625" customWidth="1"/>
    <col min="2882" max="2882" width="8.5703125" customWidth="1"/>
    <col min="2883" max="2883" width="7.28515625" customWidth="1"/>
    <col min="2884" max="2884" width="12.28515625" customWidth="1"/>
    <col min="2885" max="2885" width="12.5703125" customWidth="1"/>
    <col min="2886" max="2886" width="14.28515625" customWidth="1"/>
    <col min="2887" max="2887" width="13.42578125" customWidth="1"/>
    <col min="2888" max="2888" width="14" customWidth="1"/>
    <col min="2889" max="2889" width="12.5703125" customWidth="1"/>
    <col min="2890" max="2890" width="17" customWidth="1"/>
    <col min="2891" max="2891" width="15.140625" customWidth="1"/>
    <col min="2892" max="2892" width="17.42578125" customWidth="1"/>
    <col min="2893" max="2893" width="19.42578125" customWidth="1"/>
    <col min="2894" max="2894" width="13.85546875" bestFit="1" customWidth="1"/>
    <col min="2895" max="2895" width="16.140625" customWidth="1"/>
    <col min="2896" max="2896" width="11.7109375" customWidth="1"/>
    <col min="2897" max="2897" width="13.85546875" customWidth="1"/>
    <col min="2900" max="2900" width="11" bestFit="1" customWidth="1"/>
    <col min="3127" max="3127" width="16.5703125" customWidth="1"/>
    <col min="3128" max="3129" width="0" hidden="1" customWidth="1"/>
    <col min="3130" max="3130" width="15.28515625" customWidth="1"/>
    <col min="3131" max="3131" width="31.7109375" customWidth="1"/>
    <col min="3132" max="3132" width="25.5703125" customWidth="1"/>
    <col min="3133" max="3133" width="13.140625" customWidth="1"/>
    <col min="3135" max="3135" width="10.5703125" customWidth="1"/>
    <col min="3136" max="3136" width="16" customWidth="1"/>
    <col min="3137" max="3137" width="21.140625" customWidth="1"/>
    <col min="3138" max="3138" width="8.5703125" customWidth="1"/>
    <col min="3139" max="3139" width="7.28515625" customWidth="1"/>
    <col min="3140" max="3140" width="12.28515625" customWidth="1"/>
    <col min="3141" max="3141" width="12.5703125" customWidth="1"/>
    <col min="3142" max="3142" width="14.28515625" customWidth="1"/>
    <col min="3143" max="3143" width="13.42578125" customWidth="1"/>
    <col min="3144" max="3144" width="14" customWidth="1"/>
    <col min="3145" max="3145" width="12.5703125" customWidth="1"/>
    <col min="3146" max="3146" width="17" customWidth="1"/>
    <col min="3147" max="3147" width="15.140625" customWidth="1"/>
    <col min="3148" max="3148" width="17.42578125" customWidth="1"/>
    <col min="3149" max="3149" width="19.42578125" customWidth="1"/>
    <col min="3150" max="3150" width="13.85546875" bestFit="1" customWidth="1"/>
    <col min="3151" max="3151" width="16.140625" customWidth="1"/>
    <col min="3152" max="3152" width="11.7109375" customWidth="1"/>
    <col min="3153" max="3153" width="13.85546875" customWidth="1"/>
    <col min="3156" max="3156" width="11" bestFit="1" customWidth="1"/>
    <col min="3383" max="3383" width="16.5703125" customWidth="1"/>
    <col min="3384" max="3385" width="0" hidden="1" customWidth="1"/>
    <col min="3386" max="3386" width="15.28515625" customWidth="1"/>
    <col min="3387" max="3387" width="31.7109375" customWidth="1"/>
    <col min="3388" max="3388" width="25.5703125" customWidth="1"/>
    <col min="3389" max="3389" width="13.140625" customWidth="1"/>
    <col min="3391" max="3391" width="10.5703125" customWidth="1"/>
    <col min="3392" max="3392" width="16" customWidth="1"/>
    <col min="3393" max="3393" width="21.140625" customWidth="1"/>
    <col min="3394" max="3394" width="8.5703125" customWidth="1"/>
    <col min="3395" max="3395" width="7.28515625" customWidth="1"/>
    <col min="3396" max="3396" width="12.28515625" customWidth="1"/>
    <col min="3397" max="3397" width="12.5703125" customWidth="1"/>
    <col min="3398" max="3398" width="14.28515625" customWidth="1"/>
    <col min="3399" max="3399" width="13.42578125" customWidth="1"/>
    <col min="3400" max="3400" width="14" customWidth="1"/>
    <col min="3401" max="3401" width="12.5703125" customWidth="1"/>
    <col min="3402" max="3402" width="17" customWidth="1"/>
    <col min="3403" max="3403" width="15.140625" customWidth="1"/>
    <col min="3404" max="3404" width="17.42578125" customWidth="1"/>
    <col min="3405" max="3405" width="19.42578125" customWidth="1"/>
    <col min="3406" max="3406" width="13.85546875" bestFit="1" customWidth="1"/>
    <col min="3407" max="3407" width="16.140625" customWidth="1"/>
    <col min="3408" max="3408" width="11.7109375" customWidth="1"/>
    <col min="3409" max="3409" width="13.85546875" customWidth="1"/>
    <col min="3412" max="3412" width="11" bestFit="1" customWidth="1"/>
    <col min="3639" max="3639" width="16.5703125" customWidth="1"/>
    <col min="3640" max="3641" width="0" hidden="1" customWidth="1"/>
    <col min="3642" max="3642" width="15.28515625" customWidth="1"/>
    <col min="3643" max="3643" width="31.7109375" customWidth="1"/>
    <col min="3644" max="3644" width="25.5703125" customWidth="1"/>
    <col min="3645" max="3645" width="13.140625" customWidth="1"/>
    <col min="3647" max="3647" width="10.5703125" customWidth="1"/>
    <col min="3648" max="3648" width="16" customWidth="1"/>
    <col min="3649" max="3649" width="21.140625" customWidth="1"/>
    <col min="3650" max="3650" width="8.5703125" customWidth="1"/>
    <col min="3651" max="3651" width="7.28515625" customWidth="1"/>
    <col min="3652" max="3652" width="12.28515625" customWidth="1"/>
    <col min="3653" max="3653" width="12.5703125" customWidth="1"/>
    <col min="3654" max="3654" width="14.28515625" customWidth="1"/>
    <col min="3655" max="3655" width="13.42578125" customWidth="1"/>
    <col min="3656" max="3656" width="14" customWidth="1"/>
    <col min="3657" max="3657" width="12.5703125" customWidth="1"/>
    <col min="3658" max="3658" width="17" customWidth="1"/>
    <col min="3659" max="3659" width="15.140625" customWidth="1"/>
    <col min="3660" max="3660" width="17.42578125" customWidth="1"/>
    <col min="3661" max="3661" width="19.42578125" customWidth="1"/>
    <col min="3662" max="3662" width="13.85546875" bestFit="1" customWidth="1"/>
    <col min="3663" max="3663" width="16.140625" customWidth="1"/>
    <col min="3664" max="3664" width="11.7109375" customWidth="1"/>
    <col min="3665" max="3665" width="13.85546875" customWidth="1"/>
    <col min="3668" max="3668" width="11" bestFit="1" customWidth="1"/>
    <col min="3895" max="3895" width="16.5703125" customWidth="1"/>
    <col min="3896" max="3897" width="0" hidden="1" customWidth="1"/>
    <col min="3898" max="3898" width="15.28515625" customWidth="1"/>
    <col min="3899" max="3899" width="31.7109375" customWidth="1"/>
    <col min="3900" max="3900" width="25.5703125" customWidth="1"/>
    <col min="3901" max="3901" width="13.140625" customWidth="1"/>
    <col min="3903" max="3903" width="10.5703125" customWidth="1"/>
    <col min="3904" max="3904" width="16" customWidth="1"/>
    <col min="3905" max="3905" width="21.140625" customWidth="1"/>
    <col min="3906" max="3906" width="8.5703125" customWidth="1"/>
    <col min="3907" max="3907" width="7.28515625" customWidth="1"/>
    <col min="3908" max="3908" width="12.28515625" customWidth="1"/>
    <col min="3909" max="3909" width="12.5703125" customWidth="1"/>
    <col min="3910" max="3910" width="14.28515625" customWidth="1"/>
    <col min="3911" max="3911" width="13.42578125" customWidth="1"/>
    <col min="3912" max="3912" width="14" customWidth="1"/>
    <col min="3913" max="3913" width="12.5703125" customWidth="1"/>
    <col min="3914" max="3914" width="17" customWidth="1"/>
    <col min="3915" max="3915" width="15.140625" customWidth="1"/>
    <col min="3916" max="3916" width="17.42578125" customWidth="1"/>
    <col min="3917" max="3917" width="19.42578125" customWidth="1"/>
    <col min="3918" max="3918" width="13.85546875" bestFit="1" customWidth="1"/>
    <col min="3919" max="3919" width="16.140625" customWidth="1"/>
    <col min="3920" max="3920" width="11.7109375" customWidth="1"/>
    <col min="3921" max="3921" width="13.85546875" customWidth="1"/>
    <col min="3924" max="3924" width="11" bestFit="1" customWidth="1"/>
    <col min="4151" max="4151" width="16.5703125" customWidth="1"/>
    <col min="4152" max="4153" width="0" hidden="1" customWidth="1"/>
    <col min="4154" max="4154" width="15.28515625" customWidth="1"/>
    <col min="4155" max="4155" width="31.7109375" customWidth="1"/>
    <col min="4156" max="4156" width="25.5703125" customWidth="1"/>
    <col min="4157" max="4157" width="13.140625" customWidth="1"/>
    <col min="4159" max="4159" width="10.5703125" customWidth="1"/>
    <col min="4160" max="4160" width="16" customWidth="1"/>
    <col min="4161" max="4161" width="21.140625" customWidth="1"/>
    <col min="4162" max="4162" width="8.5703125" customWidth="1"/>
    <col min="4163" max="4163" width="7.28515625" customWidth="1"/>
    <col min="4164" max="4164" width="12.28515625" customWidth="1"/>
    <col min="4165" max="4165" width="12.5703125" customWidth="1"/>
    <col min="4166" max="4166" width="14.28515625" customWidth="1"/>
    <col min="4167" max="4167" width="13.42578125" customWidth="1"/>
    <col min="4168" max="4168" width="14" customWidth="1"/>
    <col min="4169" max="4169" width="12.5703125" customWidth="1"/>
    <col min="4170" max="4170" width="17" customWidth="1"/>
    <col min="4171" max="4171" width="15.140625" customWidth="1"/>
    <col min="4172" max="4172" width="17.42578125" customWidth="1"/>
    <col min="4173" max="4173" width="19.42578125" customWidth="1"/>
    <col min="4174" max="4174" width="13.85546875" bestFit="1" customWidth="1"/>
    <col min="4175" max="4175" width="16.140625" customWidth="1"/>
    <col min="4176" max="4176" width="11.7109375" customWidth="1"/>
    <col min="4177" max="4177" width="13.85546875" customWidth="1"/>
    <col min="4180" max="4180" width="11" bestFit="1" customWidth="1"/>
    <col min="4407" max="4407" width="16.5703125" customWidth="1"/>
    <col min="4408" max="4409" width="0" hidden="1" customWidth="1"/>
    <col min="4410" max="4410" width="15.28515625" customWidth="1"/>
    <col min="4411" max="4411" width="31.7109375" customWidth="1"/>
    <col min="4412" max="4412" width="25.5703125" customWidth="1"/>
    <col min="4413" max="4413" width="13.140625" customWidth="1"/>
    <col min="4415" max="4415" width="10.5703125" customWidth="1"/>
    <col min="4416" max="4416" width="16" customWidth="1"/>
    <col min="4417" max="4417" width="21.140625" customWidth="1"/>
    <col min="4418" max="4418" width="8.5703125" customWidth="1"/>
    <col min="4419" max="4419" width="7.28515625" customWidth="1"/>
    <col min="4420" max="4420" width="12.28515625" customWidth="1"/>
    <col min="4421" max="4421" width="12.5703125" customWidth="1"/>
    <col min="4422" max="4422" width="14.28515625" customWidth="1"/>
    <col min="4423" max="4423" width="13.42578125" customWidth="1"/>
    <col min="4424" max="4424" width="14" customWidth="1"/>
    <col min="4425" max="4425" width="12.5703125" customWidth="1"/>
    <col min="4426" max="4426" width="17" customWidth="1"/>
    <col min="4427" max="4427" width="15.140625" customWidth="1"/>
    <col min="4428" max="4428" width="17.42578125" customWidth="1"/>
    <col min="4429" max="4429" width="19.42578125" customWidth="1"/>
    <col min="4430" max="4430" width="13.85546875" bestFit="1" customWidth="1"/>
    <col min="4431" max="4431" width="16.140625" customWidth="1"/>
    <col min="4432" max="4432" width="11.7109375" customWidth="1"/>
    <col min="4433" max="4433" width="13.85546875" customWidth="1"/>
    <col min="4436" max="4436" width="11" bestFit="1" customWidth="1"/>
    <col min="4663" max="4663" width="16.5703125" customWidth="1"/>
    <col min="4664" max="4665" width="0" hidden="1" customWidth="1"/>
    <col min="4666" max="4666" width="15.28515625" customWidth="1"/>
    <col min="4667" max="4667" width="31.7109375" customWidth="1"/>
    <col min="4668" max="4668" width="25.5703125" customWidth="1"/>
    <col min="4669" max="4669" width="13.140625" customWidth="1"/>
    <col min="4671" max="4671" width="10.5703125" customWidth="1"/>
    <col min="4672" max="4672" width="16" customWidth="1"/>
    <col min="4673" max="4673" width="21.140625" customWidth="1"/>
    <col min="4674" max="4674" width="8.5703125" customWidth="1"/>
    <col min="4675" max="4675" width="7.28515625" customWidth="1"/>
    <col min="4676" max="4676" width="12.28515625" customWidth="1"/>
    <col min="4677" max="4677" width="12.5703125" customWidth="1"/>
    <col min="4678" max="4678" width="14.28515625" customWidth="1"/>
    <col min="4679" max="4679" width="13.42578125" customWidth="1"/>
    <col min="4680" max="4680" width="14" customWidth="1"/>
    <col min="4681" max="4681" width="12.5703125" customWidth="1"/>
    <col min="4682" max="4682" width="17" customWidth="1"/>
    <col min="4683" max="4683" width="15.140625" customWidth="1"/>
    <col min="4684" max="4684" width="17.42578125" customWidth="1"/>
    <col min="4685" max="4685" width="19.42578125" customWidth="1"/>
    <col min="4686" max="4686" width="13.85546875" bestFit="1" customWidth="1"/>
    <col min="4687" max="4687" width="16.140625" customWidth="1"/>
    <col min="4688" max="4688" width="11.7109375" customWidth="1"/>
    <col min="4689" max="4689" width="13.85546875" customWidth="1"/>
    <col min="4692" max="4692" width="11" bestFit="1" customWidth="1"/>
    <col min="4919" max="4919" width="16.5703125" customWidth="1"/>
    <col min="4920" max="4921" width="0" hidden="1" customWidth="1"/>
    <col min="4922" max="4922" width="15.28515625" customWidth="1"/>
    <col min="4923" max="4923" width="31.7109375" customWidth="1"/>
    <col min="4924" max="4924" width="25.5703125" customWidth="1"/>
    <col min="4925" max="4925" width="13.140625" customWidth="1"/>
    <col min="4927" max="4927" width="10.5703125" customWidth="1"/>
    <col min="4928" max="4928" width="16" customWidth="1"/>
    <col min="4929" max="4929" width="21.140625" customWidth="1"/>
    <col min="4930" max="4930" width="8.5703125" customWidth="1"/>
    <col min="4931" max="4931" width="7.28515625" customWidth="1"/>
    <col min="4932" max="4932" width="12.28515625" customWidth="1"/>
    <col min="4933" max="4933" width="12.5703125" customWidth="1"/>
    <col min="4934" max="4934" width="14.28515625" customWidth="1"/>
    <col min="4935" max="4935" width="13.42578125" customWidth="1"/>
    <col min="4936" max="4936" width="14" customWidth="1"/>
    <col min="4937" max="4937" width="12.5703125" customWidth="1"/>
    <col min="4938" max="4938" width="17" customWidth="1"/>
    <col min="4939" max="4939" width="15.140625" customWidth="1"/>
    <col min="4940" max="4940" width="17.42578125" customWidth="1"/>
    <col min="4941" max="4941" width="19.42578125" customWidth="1"/>
    <col min="4942" max="4942" width="13.85546875" bestFit="1" customWidth="1"/>
    <col min="4943" max="4943" width="16.140625" customWidth="1"/>
    <col min="4944" max="4944" width="11.7109375" customWidth="1"/>
    <col min="4945" max="4945" width="13.85546875" customWidth="1"/>
    <col min="4948" max="4948" width="11" bestFit="1" customWidth="1"/>
    <col min="5175" max="5175" width="16.5703125" customWidth="1"/>
    <col min="5176" max="5177" width="0" hidden="1" customWidth="1"/>
    <col min="5178" max="5178" width="15.28515625" customWidth="1"/>
    <col min="5179" max="5179" width="31.7109375" customWidth="1"/>
    <col min="5180" max="5180" width="25.5703125" customWidth="1"/>
    <col min="5181" max="5181" width="13.140625" customWidth="1"/>
    <col min="5183" max="5183" width="10.5703125" customWidth="1"/>
    <col min="5184" max="5184" width="16" customWidth="1"/>
    <col min="5185" max="5185" width="21.140625" customWidth="1"/>
    <col min="5186" max="5186" width="8.5703125" customWidth="1"/>
    <col min="5187" max="5187" width="7.28515625" customWidth="1"/>
    <col min="5188" max="5188" width="12.28515625" customWidth="1"/>
    <col min="5189" max="5189" width="12.5703125" customWidth="1"/>
    <col min="5190" max="5190" width="14.28515625" customWidth="1"/>
    <col min="5191" max="5191" width="13.42578125" customWidth="1"/>
    <col min="5192" max="5192" width="14" customWidth="1"/>
    <col min="5193" max="5193" width="12.5703125" customWidth="1"/>
    <col min="5194" max="5194" width="17" customWidth="1"/>
    <col min="5195" max="5195" width="15.140625" customWidth="1"/>
    <col min="5196" max="5196" width="17.42578125" customWidth="1"/>
    <col min="5197" max="5197" width="19.42578125" customWidth="1"/>
    <col min="5198" max="5198" width="13.85546875" bestFit="1" customWidth="1"/>
    <col min="5199" max="5199" width="16.140625" customWidth="1"/>
    <col min="5200" max="5200" width="11.7109375" customWidth="1"/>
    <col min="5201" max="5201" width="13.85546875" customWidth="1"/>
    <col min="5204" max="5204" width="11" bestFit="1" customWidth="1"/>
    <col min="5431" max="5431" width="16.5703125" customWidth="1"/>
    <col min="5432" max="5433" width="0" hidden="1" customWidth="1"/>
    <col min="5434" max="5434" width="15.28515625" customWidth="1"/>
    <col min="5435" max="5435" width="31.7109375" customWidth="1"/>
    <col min="5436" max="5436" width="25.5703125" customWidth="1"/>
    <col min="5437" max="5437" width="13.140625" customWidth="1"/>
    <col min="5439" max="5439" width="10.5703125" customWidth="1"/>
    <col min="5440" max="5440" width="16" customWidth="1"/>
    <col min="5441" max="5441" width="21.140625" customWidth="1"/>
    <col min="5442" max="5442" width="8.5703125" customWidth="1"/>
    <col min="5443" max="5443" width="7.28515625" customWidth="1"/>
    <col min="5444" max="5444" width="12.28515625" customWidth="1"/>
    <col min="5445" max="5445" width="12.5703125" customWidth="1"/>
    <col min="5446" max="5446" width="14.28515625" customWidth="1"/>
    <col min="5447" max="5447" width="13.42578125" customWidth="1"/>
    <col min="5448" max="5448" width="14" customWidth="1"/>
    <col min="5449" max="5449" width="12.5703125" customWidth="1"/>
    <col min="5450" max="5450" width="17" customWidth="1"/>
    <col min="5451" max="5451" width="15.140625" customWidth="1"/>
    <col min="5452" max="5452" width="17.42578125" customWidth="1"/>
    <col min="5453" max="5453" width="19.42578125" customWidth="1"/>
    <col min="5454" max="5454" width="13.85546875" bestFit="1" customWidth="1"/>
    <col min="5455" max="5455" width="16.140625" customWidth="1"/>
    <col min="5456" max="5456" width="11.7109375" customWidth="1"/>
    <col min="5457" max="5457" width="13.85546875" customWidth="1"/>
    <col min="5460" max="5460" width="11" bestFit="1" customWidth="1"/>
    <col min="5687" max="5687" width="16.5703125" customWidth="1"/>
    <col min="5688" max="5689" width="0" hidden="1" customWidth="1"/>
    <col min="5690" max="5690" width="15.28515625" customWidth="1"/>
    <col min="5691" max="5691" width="31.7109375" customWidth="1"/>
    <col min="5692" max="5692" width="25.5703125" customWidth="1"/>
    <col min="5693" max="5693" width="13.140625" customWidth="1"/>
    <col min="5695" max="5695" width="10.5703125" customWidth="1"/>
    <col min="5696" max="5696" width="16" customWidth="1"/>
    <col min="5697" max="5697" width="21.140625" customWidth="1"/>
    <col min="5698" max="5698" width="8.5703125" customWidth="1"/>
    <col min="5699" max="5699" width="7.28515625" customWidth="1"/>
    <col min="5700" max="5700" width="12.28515625" customWidth="1"/>
    <col min="5701" max="5701" width="12.5703125" customWidth="1"/>
    <col min="5702" max="5702" width="14.28515625" customWidth="1"/>
    <col min="5703" max="5703" width="13.42578125" customWidth="1"/>
    <col min="5704" max="5704" width="14" customWidth="1"/>
    <col min="5705" max="5705" width="12.5703125" customWidth="1"/>
    <col min="5706" max="5706" width="17" customWidth="1"/>
    <col min="5707" max="5707" width="15.140625" customWidth="1"/>
    <col min="5708" max="5708" width="17.42578125" customWidth="1"/>
    <col min="5709" max="5709" width="19.42578125" customWidth="1"/>
    <col min="5710" max="5710" width="13.85546875" bestFit="1" customWidth="1"/>
    <col min="5711" max="5711" width="16.140625" customWidth="1"/>
    <col min="5712" max="5712" width="11.7109375" customWidth="1"/>
    <col min="5713" max="5713" width="13.85546875" customWidth="1"/>
    <col min="5716" max="5716" width="11" bestFit="1" customWidth="1"/>
    <col min="5943" max="5943" width="16.5703125" customWidth="1"/>
    <col min="5944" max="5945" width="0" hidden="1" customWidth="1"/>
    <col min="5946" max="5946" width="15.28515625" customWidth="1"/>
    <col min="5947" max="5947" width="31.7109375" customWidth="1"/>
    <col min="5948" max="5948" width="25.5703125" customWidth="1"/>
    <col min="5949" max="5949" width="13.140625" customWidth="1"/>
    <col min="5951" max="5951" width="10.5703125" customWidth="1"/>
    <col min="5952" max="5952" width="16" customWidth="1"/>
    <col min="5953" max="5953" width="21.140625" customWidth="1"/>
    <col min="5954" max="5954" width="8.5703125" customWidth="1"/>
    <col min="5955" max="5955" width="7.28515625" customWidth="1"/>
    <col min="5956" max="5956" width="12.28515625" customWidth="1"/>
    <col min="5957" max="5957" width="12.5703125" customWidth="1"/>
    <col min="5958" max="5958" width="14.28515625" customWidth="1"/>
    <col min="5959" max="5959" width="13.42578125" customWidth="1"/>
    <col min="5960" max="5960" width="14" customWidth="1"/>
    <col min="5961" max="5961" width="12.5703125" customWidth="1"/>
    <col min="5962" max="5962" width="17" customWidth="1"/>
    <col min="5963" max="5963" width="15.140625" customWidth="1"/>
    <col min="5964" max="5964" width="17.42578125" customWidth="1"/>
    <col min="5965" max="5965" width="19.42578125" customWidth="1"/>
    <col min="5966" max="5966" width="13.85546875" bestFit="1" customWidth="1"/>
    <col min="5967" max="5967" width="16.140625" customWidth="1"/>
    <col min="5968" max="5968" width="11.7109375" customWidth="1"/>
    <col min="5969" max="5969" width="13.85546875" customWidth="1"/>
    <col min="5972" max="5972" width="11" bestFit="1" customWidth="1"/>
    <col min="6199" max="6199" width="16.5703125" customWidth="1"/>
    <col min="6200" max="6201" width="0" hidden="1" customWidth="1"/>
    <col min="6202" max="6202" width="15.28515625" customWidth="1"/>
    <col min="6203" max="6203" width="31.7109375" customWidth="1"/>
    <col min="6204" max="6204" width="25.5703125" customWidth="1"/>
    <col min="6205" max="6205" width="13.140625" customWidth="1"/>
    <col min="6207" max="6207" width="10.5703125" customWidth="1"/>
    <col min="6208" max="6208" width="16" customWidth="1"/>
    <col min="6209" max="6209" width="21.140625" customWidth="1"/>
    <col min="6210" max="6210" width="8.5703125" customWidth="1"/>
    <col min="6211" max="6211" width="7.28515625" customWidth="1"/>
    <col min="6212" max="6212" width="12.28515625" customWidth="1"/>
    <col min="6213" max="6213" width="12.5703125" customWidth="1"/>
    <col min="6214" max="6214" width="14.28515625" customWidth="1"/>
    <col min="6215" max="6215" width="13.42578125" customWidth="1"/>
    <col min="6216" max="6216" width="14" customWidth="1"/>
    <col min="6217" max="6217" width="12.5703125" customWidth="1"/>
    <col min="6218" max="6218" width="17" customWidth="1"/>
    <col min="6219" max="6219" width="15.140625" customWidth="1"/>
    <col min="6220" max="6220" width="17.42578125" customWidth="1"/>
    <col min="6221" max="6221" width="19.42578125" customWidth="1"/>
    <col min="6222" max="6222" width="13.85546875" bestFit="1" customWidth="1"/>
    <col min="6223" max="6223" width="16.140625" customWidth="1"/>
    <col min="6224" max="6224" width="11.7109375" customWidth="1"/>
    <col min="6225" max="6225" width="13.85546875" customWidth="1"/>
    <col min="6228" max="6228" width="11" bestFit="1" customWidth="1"/>
    <col min="6455" max="6455" width="16.5703125" customWidth="1"/>
    <col min="6456" max="6457" width="0" hidden="1" customWidth="1"/>
    <col min="6458" max="6458" width="15.28515625" customWidth="1"/>
    <col min="6459" max="6459" width="31.7109375" customWidth="1"/>
    <col min="6460" max="6460" width="25.5703125" customWidth="1"/>
    <col min="6461" max="6461" width="13.140625" customWidth="1"/>
    <col min="6463" max="6463" width="10.5703125" customWidth="1"/>
    <col min="6464" max="6464" width="16" customWidth="1"/>
    <col min="6465" max="6465" width="21.140625" customWidth="1"/>
    <col min="6466" max="6466" width="8.5703125" customWidth="1"/>
    <col min="6467" max="6467" width="7.28515625" customWidth="1"/>
    <col min="6468" max="6468" width="12.28515625" customWidth="1"/>
    <col min="6469" max="6469" width="12.5703125" customWidth="1"/>
    <col min="6470" max="6470" width="14.28515625" customWidth="1"/>
    <col min="6471" max="6471" width="13.42578125" customWidth="1"/>
    <col min="6472" max="6472" width="14" customWidth="1"/>
    <col min="6473" max="6473" width="12.5703125" customWidth="1"/>
    <col min="6474" max="6474" width="17" customWidth="1"/>
    <col min="6475" max="6475" width="15.140625" customWidth="1"/>
    <col min="6476" max="6476" width="17.42578125" customWidth="1"/>
    <col min="6477" max="6477" width="19.42578125" customWidth="1"/>
    <col min="6478" max="6478" width="13.85546875" bestFit="1" customWidth="1"/>
    <col min="6479" max="6479" width="16.140625" customWidth="1"/>
    <col min="6480" max="6480" width="11.7109375" customWidth="1"/>
    <col min="6481" max="6481" width="13.85546875" customWidth="1"/>
    <col min="6484" max="6484" width="11" bestFit="1" customWidth="1"/>
    <col min="6711" max="6711" width="16.5703125" customWidth="1"/>
    <col min="6712" max="6713" width="0" hidden="1" customWidth="1"/>
    <col min="6714" max="6714" width="15.28515625" customWidth="1"/>
    <col min="6715" max="6715" width="31.7109375" customWidth="1"/>
    <col min="6716" max="6716" width="25.5703125" customWidth="1"/>
    <col min="6717" max="6717" width="13.140625" customWidth="1"/>
    <col min="6719" max="6719" width="10.5703125" customWidth="1"/>
    <col min="6720" max="6720" width="16" customWidth="1"/>
    <col min="6721" max="6721" width="21.140625" customWidth="1"/>
    <col min="6722" max="6722" width="8.5703125" customWidth="1"/>
    <col min="6723" max="6723" width="7.28515625" customWidth="1"/>
    <col min="6724" max="6724" width="12.28515625" customWidth="1"/>
    <col min="6725" max="6725" width="12.5703125" customWidth="1"/>
    <col min="6726" max="6726" width="14.28515625" customWidth="1"/>
    <col min="6727" max="6727" width="13.42578125" customWidth="1"/>
    <col min="6728" max="6728" width="14" customWidth="1"/>
    <col min="6729" max="6729" width="12.5703125" customWidth="1"/>
    <col min="6730" max="6730" width="17" customWidth="1"/>
    <col min="6731" max="6731" width="15.140625" customWidth="1"/>
    <col min="6732" max="6732" width="17.42578125" customWidth="1"/>
    <col min="6733" max="6733" width="19.42578125" customWidth="1"/>
    <col min="6734" max="6734" width="13.85546875" bestFit="1" customWidth="1"/>
    <col min="6735" max="6735" width="16.140625" customWidth="1"/>
    <col min="6736" max="6736" width="11.7109375" customWidth="1"/>
    <col min="6737" max="6737" width="13.85546875" customWidth="1"/>
    <col min="6740" max="6740" width="11" bestFit="1" customWidth="1"/>
    <col min="6967" max="6967" width="16.5703125" customWidth="1"/>
    <col min="6968" max="6969" width="0" hidden="1" customWidth="1"/>
    <col min="6970" max="6970" width="15.28515625" customWidth="1"/>
    <col min="6971" max="6971" width="31.7109375" customWidth="1"/>
    <col min="6972" max="6972" width="25.5703125" customWidth="1"/>
    <col min="6973" max="6973" width="13.140625" customWidth="1"/>
    <col min="6975" max="6975" width="10.5703125" customWidth="1"/>
    <col min="6976" max="6976" width="16" customWidth="1"/>
    <col min="6977" max="6977" width="21.140625" customWidth="1"/>
    <col min="6978" max="6978" width="8.5703125" customWidth="1"/>
    <col min="6979" max="6979" width="7.28515625" customWidth="1"/>
    <col min="6980" max="6980" width="12.28515625" customWidth="1"/>
    <col min="6981" max="6981" width="12.5703125" customWidth="1"/>
    <col min="6982" max="6982" width="14.28515625" customWidth="1"/>
    <col min="6983" max="6983" width="13.42578125" customWidth="1"/>
    <col min="6984" max="6984" width="14" customWidth="1"/>
    <col min="6985" max="6985" width="12.5703125" customWidth="1"/>
    <col min="6986" max="6986" width="17" customWidth="1"/>
    <col min="6987" max="6987" width="15.140625" customWidth="1"/>
    <col min="6988" max="6988" width="17.42578125" customWidth="1"/>
    <col min="6989" max="6989" width="19.42578125" customWidth="1"/>
    <col min="6990" max="6990" width="13.85546875" bestFit="1" customWidth="1"/>
    <col min="6991" max="6991" width="16.140625" customWidth="1"/>
    <col min="6992" max="6992" width="11.7109375" customWidth="1"/>
    <col min="6993" max="6993" width="13.85546875" customWidth="1"/>
    <col min="6996" max="6996" width="11" bestFit="1" customWidth="1"/>
    <col min="7223" max="7223" width="16.5703125" customWidth="1"/>
    <col min="7224" max="7225" width="0" hidden="1" customWidth="1"/>
    <col min="7226" max="7226" width="15.28515625" customWidth="1"/>
    <col min="7227" max="7227" width="31.7109375" customWidth="1"/>
    <col min="7228" max="7228" width="25.5703125" customWidth="1"/>
    <col min="7229" max="7229" width="13.140625" customWidth="1"/>
    <col min="7231" max="7231" width="10.5703125" customWidth="1"/>
    <col min="7232" max="7232" width="16" customWidth="1"/>
    <col min="7233" max="7233" width="21.140625" customWidth="1"/>
    <col min="7234" max="7234" width="8.5703125" customWidth="1"/>
    <col min="7235" max="7235" width="7.28515625" customWidth="1"/>
    <col min="7236" max="7236" width="12.28515625" customWidth="1"/>
    <col min="7237" max="7237" width="12.5703125" customWidth="1"/>
    <col min="7238" max="7238" width="14.28515625" customWidth="1"/>
    <col min="7239" max="7239" width="13.42578125" customWidth="1"/>
    <col min="7240" max="7240" width="14" customWidth="1"/>
    <col min="7241" max="7241" width="12.5703125" customWidth="1"/>
    <col min="7242" max="7242" width="17" customWidth="1"/>
    <col min="7243" max="7243" width="15.140625" customWidth="1"/>
    <col min="7244" max="7244" width="17.42578125" customWidth="1"/>
    <col min="7245" max="7245" width="19.42578125" customWidth="1"/>
    <col min="7246" max="7246" width="13.85546875" bestFit="1" customWidth="1"/>
    <col min="7247" max="7247" width="16.140625" customWidth="1"/>
    <col min="7248" max="7248" width="11.7109375" customWidth="1"/>
    <col min="7249" max="7249" width="13.85546875" customWidth="1"/>
    <col min="7252" max="7252" width="11" bestFit="1" customWidth="1"/>
    <col min="7479" max="7479" width="16.5703125" customWidth="1"/>
    <col min="7480" max="7481" width="0" hidden="1" customWidth="1"/>
    <col min="7482" max="7482" width="15.28515625" customWidth="1"/>
    <col min="7483" max="7483" width="31.7109375" customWidth="1"/>
    <col min="7484" max="7484" width="25.5703125" customWidth="1"/>
    <col min="7485" max="7485" width="13.140625" customWidth="1"/>
    <col min="7487" max="7487" width="10.5703125" customWidth="1"/>
    <col min="7488" max="7488" width="16" customWidth="1"/>
    <col min="7489" max="7489" width="21.140625" customWidth="1"/>
    <col min="7490" max="7490" width="8.5703125" customWidth="1"/>
    <col min="7491" max="7491" width="7.28515625" customWidth="1"/>
    <col min="7492" max="7492" width="12.28515625" customWidth="1"/>
    <col min="7493" max="7493" width="12.5703125" customWidth="1"/>
    <col min="7494" max="7494" width="14.28515625" customWidth="1"/>
    <col min="7495" max="7495" width="13.42578125" customWidth="1"/>
    <col min="7496" max="7496" width="14" customWidth="1"/>
    <col min="7497" max="7497" width="12.5703125" customWidth="1"/>
    <col min="7498" max="7498" width="17" customWidth="1"/>
    <col min="7499" max="7499" width="15.140625" customWidth="1"/>
    <col min="7500" max="7500" width="17.42578125" customWidth="1"/>
    <col min="7501" max="7501" width="19.42578125" customWidth="1"/>
    <col min="7502" max="7502" width="13.85546875" bestFit="1" customWidth="1"/>
    <col min="7503" max="7503" width="16.140625" customWidth="1"/>
    <col min="7504" max="7504" width="11.7109375" customWidth="1"/>
    <col min="7505" max="7505" width="13.85546875" customWidth="1"/>
    <col min="7508" max="7508" width="11" bestFit="1" customWidth="1"/>
    <col min="7735" max="7735" width="16.5703125" customWidth="1"/>
    <col min="7736" max="7737" width="0" hidden="1" customWidth="1"/>
    <col min="7738" max="7738" width="15.28515625" customWidth="1"/>
    <col min="7739" max="7739" width="31.7109375" customWidth="1"/>
    <col min="7740" max="7740" width="25.5703125" customWidth="1"/>
    <col min="7741" max="7741" width="13.140625" customWidth="1"/>
    <col min="7743" max="7743" width="10.5703125" customWidth="1"/>
    <col min="7744" max="7744" width="16" customWidth="1"/>
    <col min="7745" max="7745" width="21.140625" customWidth="1"/>
    <col min="7746" max="7746" width="8.5703125" customWidth="1"/>
    <col min="7747" max="7747" width="7.28515625" customWidth="1"/>
    <col min="7748" max="7748" width="12.28515625" customWidth="1"/>
    <col min="7749" max="7749" width="12.5703125" customWidth="1"/>
    <col min="7750" max="7750" width="14.28515625" customWidth="1"/>
    <col min="7751" max="7751" width="13.42578125" customWidth="1"/>
    <col min="7752" max="7752" width="14" customWidth="1"/>
    <col min="7753" max="7753" width="12.5703125" customWidth="1"/>
    <col min="7754" max="7754" width="17" customWidth="1"/>
    <col min="7755" max="7755" width="15.140625" customWidth="1"/>
    <col min="7756" max="7756" width="17.42578125" customWidth="1"/>
    <col min="7757" max="7757" width="19.42578125" customWidth="1"/>
    <col min="7758" max="7758" width="13.85546875" bestFit="1" customWidth="1"/>
    <col min="7759" max="7759" width="16.140625" customWidth="1"/>
    <col min="7760" max="7760" width="11.7109375" customWidth="1"/>
    <col min="7761" max="7761" width="13.85546875" customWidth="1"/>
    <col min="7764" max="7764" width="11" bestFit="1" customWidth="1"/>
    <col min="7991" max="7991" width="16.5703125" customWidth="1"/>
    <col min="7992" max="7993" width="0" hidden="1" customWidth="1"/>
    <col min="7994" max="7994" width="15.28515625" customWidth="1"/>
    <col min="7995" max="7995" width="31.7109375" customWidth="1"/>
    <col min="7996" max="7996" width="25.5703125" customWidth="1"/>
    <col min="7997" max="7997" width="13.140625" customWidth="1"/>
    <col min="7999" max="7999" width="10.5703125" customWidth="1"/>
    <col min="8000" max="8000" width="16" customWidth="1"/>
    <col min="8001" max="8001" width="21.140625" customWidth="1"/>
    <col min="8002" max="8002" width="8.5703125" customWidth="1"/>
    <col min="8003" max="8003" width="7.28515625" customWidth="1"/>
    <col min="8004" max="8004" width="12.28515625" customWidth="1"/>
    <col min="8005" max="8005" width="12.5703125" customWidth="1"/>
    <col min="8006" max="8006" width="14.28515625" customWidth="1"/>
    <col min="8007" max="8007" width="13.42578125" customWidth="1"/>
    <col min="8008" max="8008" width="14" customWidth="1"/>
    <col min="8009" max="8009" width="12.5703125" customWidth="1"/>
    <col min="8010" max="8010" width="17" customWidth="1"/>
    <col min="8011" max="8011" width="15.140625" customWidth="1"/>
    <col min="8012" max="8012" width="17.42578125" customWidth="1"/>
    <col min="8013" max="8013" width="19.42578125" customWidth="1"/>
    <col min="8014" max="8014" width="13.85546875" bestFit="1" customWidth="1"/>
    <col min="8015" max="8015" width="16.140625" customWidth="1"/>
    <col min="8016" max="8016" width="11.7109375" customWidth="1"/>
    <col min="8017" max="8017" width="13.85546875" customWidth="1"/>
    <col min="8020" max="8020" width="11" bestFit="1" customWidth="1"/>
    <col min="8247" max="8247" width="16.5703125" customWidth="1"/>
    <col min="8248" max="8249" width="0" hidden="1" customWidth="1"/>
    <col min="8250" max="8250" width="15.28515625" customWidth="1"/>
    <col min="8251" max="8251" width="31.7109375" customWidth="1"/>
    <col min="8252" max="8252" width="25.5703125" customWidth="1"/>
    <col min="8253" max="8253" width="13.140625" customWidth="1"/>
    <col min="8255" max="8255" width="10.5703125" customWidth="1"/>
    <col min="8256" max="8256" width="16" customWidth="1"/>
    <col min="8257" max="8257" width="21.140625" customWidth="1"/>
    <col min="8258" max="8258" width="8.5703125" customWidth="1"/>
    <col min="8259" max="8259" width="7.28515625" customWidth="1"/>
    <col min="8260" max="8260" width="12.28515625" customWidth="1"/>
    <col min="8261" max="8261" width="12.5703125" customWidth="1"/>
    <col min="8262" max="8262" width="14.28515625" customWidth="1"/>
    <col min="8263" max="8263" width="13.42578125" customWidth="1"/>
    <col min="8264" max="8264" width="14" customWidth="1"/>
    <col min="8265" max="8265" width="12.5703125" customWidth="1"/>
    <col min="8266" max="8266" width="17" customWidth="1"/>
    <col min="8267" max="8267" width="15.140625" customWidth="1"/>
    <col min="8268" max="8268" width="17.42578125" customWidth="1"/>
    <col min="8269" max="8269" width="19.42578125" customWidth="1"/>
    <col min="8270" max="8270" width="13.85546875" bestFit="1" customWidth="1"/>
    <col min="8271" max="8271" width="16.140625" customWidth="1"/>
    <col min="8272" max="8272" width="11.7109375" customWidth="1"/>
    <col min="8273" max="8273" width="13.85546875" customWidth="1"/>
    <col min="8276" max="8276" width="11" bestFit="1" customWidth="1"/>
    <col min="8503" max="8503" width="16.5703125" customWidth="1"/>
    <col min="8504" max="8505" width="0" hidden="1" customWidth="1"/>
    <col min="8506" max="8506" width="15.28515625" customWidth="1"/>
    <col min="8507" max="8507" width="31.7109375" customWidth="1"/>
    <col min="8508" max="8508" width="25.5703125" customWidth="1"/>
    <col min="8509" max="8509" width="13.140625" customWidth="1"/>
    <col min="8511" max="8511" width="10.5703125" customWidth="1"/>
    <col min="8512" max="8512" width="16" customWidth="1"/>
    <col min="8513" max="8513" width="21.140625" customWidth="1"/>
    <col min="8514" max="8514" width="8.5703125" customWidth="1"/>
    <col min="8515" max="8515" width="7.28515625" customWidth="1"/>
    <col min="8516" max="8516" width="12.28515625" customWidth="1"/>
    <col min="8517" max="8517" width="12.5703125" customWidth="1"/>
    <col min="8518" max="8518" width="14.28515625" customWidth="1"/>
    <col min="8519" max="8519" width="13.42578125" customWidth="1"/>
    <col min="8520" max="8520" width="14" customWidth="1"/>
    <col min="8521" max="8521" width="12.5703125" customWidth="1"/>
    <col min="8522" max="8522" width="17" customWidth="1"/>
    <col min="8523" max="8523" width="15.140625" customWidth="1"/>
    <col min="8524" max="8524" width="17.42578125" customWidth="1"/>
    <col min="8525" max="8525" width="19.42578125" customWidth="1"/>
    <col min="8526" max="8526" width="13.85546875" bestFit="1" customWidth="1"/>
    <col min="8527" max="8527" width="16.140625" customWidth="1"/>
    <col min="8528" max="8528" width="11.7109375" customWidth="1"/>
    <col min="8529" max="8529" width="13.85546875" customWidth="1"/>
    <col min="8532" max="8532" width="11" bestFit="1" customWidth="1"/>
    <col min="8759" max="8759" width="16.5703125" customWidth="1"/>
    <col min="8760" max="8761" width="0" hidden="1" customWidth="1"/>
    <col min="8762" max="8762" width="15.28515625" customWidth="1"/>
    <col min="8763" max="8763" width="31.7109375" customWidth="1"/>
    <col min="8764" max="8764" width="25.5703125" customWidth="1"/>
    <col min="8765" max="8765" width="13.140625" customWidth="1"/>
    <col min="8767" max="8767" width="10.5703125" customWidth="1"/>
    <col min="8768" max="8768" width="16" customWidth="1"/>
    <col min="8769" max="8769" width="21.140625" customWidth="1"/>
    <col min="8770" max="8770" width="8.5703125" customWidth="1"/>
    <col min="8771" max="8771" width="7.28515625" customWidth="1"/>
    <col min="8772" max="8772" width="12.28515625" customWidth="1"/>
    <col min="8773" max="8773" width="12.5703125" customWidth="1"/>
    <col min="8774" max="8774" width="14.28515625" customWidth="1"/>
    <col min="8775" max="8775" width="13.42578125" customWidth="1"/>
    <col min="8776" max="8776" width="14" customWidth="1"/>
    <col min="8777" max="8777" width="12.5703125" customWidth="1"/>
    <col min="8778" max="8778" width="17" customWidth="1"/>
    <col min="8779" max="8779" width="15.140625" customWidth="1"/>
    <col min="8780" max="8780" width="17.42578125" customWidth="1"/>
    <col min="8781" max="8781" width="19.42578125" customWidth="1"/>
    <col min="8782" max="8782" width="13.85546875" bestFit="1" customWidth="1"/>
    <col min="8783" max="8783" width="16.140625" customWidth="1"/>
    <col min="8784" max="8784" width="11.7109375" customWidth="1"/>
    <col min="8785" max="8785" width="13.85546875" customWidth="1"/>
    <col min="8788" max="8788" width="11" bestFit="1" customWidth="1"/>
    <col min="9015" max="9015" width="16.5703125" customWidth="1"/>
    <col min="9016" max="9017" width="0" hidden="1" customWidth="1"/>
    <col min="9018" max="9018" width="15.28515625" customWidth="1"/>
    <col min="9019" max="9019" width="31.7109375" customWidth="1"/>
    <col min="9020" max="9020" width="25.5703125" customWidth="1"/>
    <col min="9021" max="9021" width="13.140625" customWidth="1"/>
    <col min="9023" max="9023" width="10.5703125" customWidth="1"/>
    <col min="9024" max="9024" width="16" customWidth="1"/>
    <col min="9025" max="9025" width="21.140625" customWidth="1"/>
    <col min="9026" max="9026" width="8.5703125" customWidth="1"/>
    <col min="9027" max="9027" width="7.28515625" customWidth="1"/>
    <col min="9028" max="9028" width="12.28515625" customWidth="1"/>
    <col min="9029" max="9029" width="12.5703125" customWidth="1"/>
    <col min="9030" max="9030" width="14.28515625" customWidth="1"/>
    <col min="9031" max="9031" width="13.42578125" customWidth="1"/>
    <col min="9032" max="9032" width="14" customWidth="1"/>
    <col min="9033" max="9033" width="12.5703125" customWidth="1"/>
    <col min="9034" max="9034" width="17" customWidth="1"/>
    <col min="9035" max="9035" width="15.140625" customWidth="1"/>
    <col min="9036" max="9036" width="17.42578125" customWidth="1"/>
    <col min="9037" max="9037" width="19.42578125" customWidth="1"/>
    <col min="9038" max="9038" width="13.85546875" bestFit="1" customWidth="1"/>
    <col min="9039" max="9039" width="16.140625" customWidth="1"/>
    <col min="9040" max="9040" width="11.7109375" customWidth="1"/>
    <col min="9041" max="9041" width="13.85546875" customWidth="1"/>
    <col min="9044" max="9044" width="11" bestFit="1" customWidth="1"/>
    <col min="9271" max="9271" width="16.5703125" customWidth="1"/>
    <col min="9272" max="9273" width="0" hidden="1" customWidth="1"/>
    <col min="9274" max="9274" width="15.28515625" customWidth="1"/>
    <col min="9275" max="9275" width="31.7109375" customWidth="1"/>
    <col min="9276" max="9276" width="25.5703125" customWidth="1"/>
    <col min="9277" max="9277" width="13.140625" customWidth="1"/>
    <col min="9279" max="9279" width="10.5703125" customWidth="1"/>
    <col min="9280" max="9280" width="16" customWidth="1"/>
    <col min="9281" max="9281" width="21.140625" customWidth="1"/>
    <col min="9282" max="9282" width="8.5703125" customWidth="1"/>
    <col min="9283" max="9283" width="7.28515625" customWidth="1"/>
    <col min="9284" max="9284" width="12.28515625" customWidth="1"/>
    <col min="9285" max="9285" width="12.5703125" customWidth="1"/>
    <col min="9286" max="9286" width="14.28515625" customWidth="1"/>
    <col min="9287" max="9287" width="13.42578125" customWidth="1"/>
    <col min="9288" max="9288" width="14" customWidth="1"/>
    <col min="9289" max="9289" width="12.5703125" customWidth="1"/>
    <col min="9290" max="9290" width="17" customWidth="1"/>
    <col min="9291" max="9291" width="15.140625" customWidth="1"/>
    <col min="9292" max="9292" width="17.42578125" customWidth="1"/>
    <col min="9293" max="9293" width="19.42578125" customWidth="1"/>
    <col min="9294" max="9294" width="13.85546875" bestFit="1" customWidth="1"/>
    <col min="9295" max="9295" width="16.140625" customWidth="1"/>
    <col min="9296" max="9296" width="11.7109375" customWidth="1"/>
    <col min="9297" max="9297" width="13.85546875" customWidth="1"/>
    <col min="9300" max="9300" width="11" bestFit="1" customWidth="1"/>
    <col min="9527" max="9527" width="16.5703125" customWidth="1"/>
    <col min="9528" max="9529" width="0" hidden="1" customWidth="1"/>
    <col min="9530" max="9530" width="15.28515625" customWidth="1"/>
    <col min="9531" max="9531" width="31.7109375" customWidth="1"/>
    <col min="9532" max="9532" width="25.5703125" customWidth="1"/>
    <col min="9533" max="9533" width="13.140625" customWidth="1"/>
    <col min="9535" max="9535" width="10.5703125" customWidth="1"/>
    <col min="9536" max="9536" width="16" customWidth="1"/>
    <col min="9537" max="9537" width="21.140625" customWidth="1"/>
    <col min="9538" max="9538" width="8.5703125" customWidth="1"/>
    <col min="9539" max="9539" width="7.28515625" customWidth="1"/>
    <col min="9540" max="9540" width="12.28515625" customWidth="1"/>
    <col min="9541" max="9541" width="12.5703125" customWidth="1"/>
    <col min="9542" max="9542" width="14.28515625" customWidth="1"/>
    <col min="9543" max="9543" width="13.42578125" customWidth="1"/>
    <col min="9544" max="9544" width="14" customWidth="1"/>
    <col min="9545" max="9545" width="12.5703125" customWidth="1"/>
    <col min="9546" max="9546" width="17" customWidth="1"/>
    <col min="9547" max="9547" width="15.140625" customWidth="1"/>
    <col min="9548" max="9548" width="17.42578125" customWidth="1"/>
    <col min="9549" max="9549" width="19.42578125" customWidth="1"/>
    <col min="9550" max="9550" width="13.85546875" bestFit="1" customWidth="1"/>
    <col min="9551" max="9551" width="16.140625" customWidth="1"/>
    <col min="9552" max="9552" width="11.7109375" customWidth="1"/>
    <col min="9553" max="9553" width="13.85546875" customWidth="1"/>
    <col min="9556" max="9556" width="11" bestFit="1" customWidth="1"/>
    <col min="9783" max="9783" width="16.5703125" customWidth="1"/>
    <col min="9784" max="9785" width="0" hidden="1" customWidth="1"/>
    <col min="9786" max="9786" width="15.28515625" customWidth="1"/>
    <col min="9787" max="9787" width="31.7109375" customWidth="1"/>
    <col min="9788" max="9788" width="25.5703125" customWidth="1"/>
    <col min="9789" max="9789" width="13.140625" customWidth="1"/>
    <col min="9791" max="9791" width="10.5703125" customWidth="1"/>
    <col min="9792" max="9792" width="16" customWidth="1"/>
    <col min="9793" max="9793" width="21.140625" customWidth="1"/>
    <col min="9794" max="9794" width="8.5703125" customWidth="1"/>
    <col min="9795" max="9795" width="7.28515625" customWidth="1"/>
    <col min="9796" max="9796" width="12.28515625" customWidth="1"/>
    <col min="9797" max="9797" width="12.5703125" customWidth="1"/>
    <col min="9798" max="9798" width="14.28515625" customWidth="1"/>
    <col min="9799" max="9799" width="13.42578125" customWidth="1"/>
    <col min="9800" max="9800" width="14" customWidth="1"/>
    <col min="9801" max="9801" width="12.5703125" customWidth="1"/>
    <col min="9802" max="9802" width="17" customWidth="1"/>
    <col min="9803" max="9803" width="15.140625" customWidth="1"/>
    <col min="9804" max="9804" width="17.42578125" customWidth="1"/>
    <col min="9805" max="9805" width="19.42578125" customWidth="1"/>
    <col min="9806" max="9806" width="13.85546875" bestFit="1" customWidth="1"/>
    <col min="9807" max="9807" width="16.140625" customWidth="1"/>
    <col min="9808" max="9808" width="11.7109375" customWidth="1"/>
    <col min="9809" max="9809" width="13.85546875" customWidth="1"/>
    <col min="9812" max="9812" width="11" bestFit="1" customWidth="1"/>
    <col min="10039" max="10039" width="16.5703125" customWidth="1"/>
    <col min="10040" max="10041" width="0" hidden="1" customWidth="1"/>
    <col min="10042" max="10042" width="15.28515625" customWidth="1"/>
    <col min="10043" max="10043" width="31.7109375" customWidth="1"/>
    <col min="10044" max="10044" width="25.5703125" customWidth="1"/>
    <col min="10045" max="10045" width="13.140625" customWidth="1"/>
    <col min="10047" max="10047" width="10.5703125" customWidth="1"/>
    <col min="10048" max="10048" width="16" customWidth="1"/>
    <col min="10049" max="10049" width="21.140625" customWidth="1"/>
    <col min="10050" max="10050" width="8.5703125" customWidth="1"/>
    <col min="10051" max="10051" width="7.28515625" customWidth="1"/>
    <col min="10052" max="10052" width="12.28515625" customWidth="1"/>
    <col min="10053" max="10053" width="12.5703125" customWidth="1"/>
    <col min="10054" max="10054" width="14.28515625" customWidth="1"/>
    <col min="10055" max="10055" width="13.42578125" customWidth="1"/>
    <col min="10056" max="10056" width="14" customWidth="1"/>
    <col min="10057" max="10057" width="12.5703125" customWidth="1"/>
    <col min="10058" max="10058" width="17" customWidth="1"/>
    <col min="10059" max="10059" width="15.140625" customWidth="1"/>
    <col min="10060" max="10060" width="17.42578125" customWidth="1"/>
    <col min="10061" max="10061" width="19.42578125" customWidth="1"/>
    <col min="10062" max="10062" width="13.85546875" bestFit="1" customWidth="1"/>
    <col min="10063" max="10063" width="16.140625" customWidth="1"/>
    <col min="10064" max="10064" width="11.7109375" customWidth="1"/>
    <col min="10065" max="10065" width="13.85546875" customWidth="1"/>
    <col min="10068" max="10068" width="11" bestFit="1" customWidth="1"/>
    <col min="10295" max="10295" width="16.5703125" customWidth="1"/>
    <col min="10296" max="10297" width="0" hidden="1" customWidth="1"/>
    <col min="10298" max="10298" width="15.28515625" customWidth="1"/>
    <col min="10299" max="10299" width="31.7109375" customWidth="1"/>
    <col min="10300" max="10300" width="25.5703125" customWidth="1"/>
    <col min="10301" max="10301" width="13.140625" customWidth="1"/>
    <col min="10303" max="10303" width="10.5703125" customWidth="1"/>
    <col min="10304" max="10304" width="16" customWidth="1"/>
    <col min="10305" max="10305" width="21.140625" customWidth="1"/>
    <col min="10306" max="10306" width="8.5703125" customWidth="1"/>
    <col min="10307" max="10307" width="7.28515625" customWidth="1"/>
    <col min="10308" max="10308" width="12.28515625" customWidth="1"/>
    <col min="10309" max="10309" width="12.5703125" customWidth="1"/>
    <col min="10310" max="10310" width="14.28515625" customWidth="1"/>
    <col min="10311" max="10311" width="13.42578125" customWidth="1"/>
    <col min="10312" max="10312" width="14" customWidth="1"/>
    <col min="10313" max="10313" width="12.5703125" customWidth="1"/>
    <col min="10314" max="10314" width="17" customWidth="1"/>
    <col min="10315" max="10315" width="15.140625" customWidth="1"/>
    <col min="10316" max="10316" width="17.42578125" customWidth="1"/>
    <col min="10317" max="10317" width="19.42578125" customWidth="1"/>
    <col min="10318" max="10318" width="13.85546875" bestFit="1" customWidth="1"/>
    <col min="10319" max="10319" width="16.140625" customWidth="1"/>
    <col min="10320" max="10320" width="11.7109375" customWidth="1"/>
    <col min="10321" max="10321" width="13.85546875" customWidth="1"/>
    <col min="10324" max="10324" width="11" bestFit="1" customWidth="1"/>
    <col min="10551" max="10551" width="16.5703125" customWidth="1"/>
    <col min="10552" max="10553" width="0" hidden="1" customWidth="1"/>
    <col min="10554" max="10554" width="15.28515625" customWidth="1"/>
    <col min="10555" max="10555" width="31.7109375" customWidth="1"/>
    <col min="10556" max="10556" width="25.5703125" customWidth="1"/>
    <col min="10557" max="10557" width="13.140625" customWidth="1"/>
    <col min="10559" max="10559" width="10.5703125" customWidth="1"/>
    <col min="10560" max="10560" width="16" customWidth="1"/>
    <col min="10561" max="10561" width="21.140625" customWidth="1"/>
    <col min="10562" max="10562" width="8.5703125" customWidth="1"/>
    <col min="10563" max="10563" width="7.28515625" customWidth="1"/>
    <col min="10564" max="10564" width="12.28515625" customWidth="1"/>
    <col min="10565" max="10565" width="12.5703125" customWidth="1"/>
    <col min="10566" max="10566" width="14.28515625" customWidth="1"/>
    <col min="10567" max="10567" width="13.42578125" customWidth="1"/>
    <col min="10568" max="10568" width="14" customWidth="1"/>
    <col min="10569" max="10569" width="12.5703125" customWidth="1"/>
    <col min="10570" max="10570" width="17" customWidth="1"/>
    <col min="10571" max="10571" width="15.140625" customWidth="1"/>
    <col min="10572" max="10572" width="17.42578125" customWidth="1"/>
    <col min="10573" max="10573" width="19.42578125" customWidth="1"/>
    <col min="10574" max="10574" width="13.85546875" bestFit="1" customWidth="1"/>
    <col min="10575" max="10575" width="16.140625" customWidth="1"/>
    <col min="10576" max="10576" width="11.7109375" customWidth="1"/>
    <col min="10577" max="10577" width="13.85546875" customWidth="1"/>
    <col min="10580" max="10580" width="11" bestFit="1" customWidth="1"/>
    <col min="10807" max="10807" width="16.5703125" customWidth="1"/>
    <col min="10808" max="10809" width="0" hidden="1" customWidth="1"/>
    <col min="10810" max="10810" width="15.28515625" customWidth="1"/>
    <col min="10811" max="10811" width="31.7109375" customWidth="1"/>
    <col min="10812" max="10812" width="25.5703125" customWidth="1"/>
    <col min="10813" max="10813" width="13.140625" customWidth="1"/>
    <col min="10815" max="10815" width="10.5703125" customWidth="1"/>
    <col min="10816" max="10816" width="16" customWidth="1"/>
    <col min="10817" max="10817" width="21.140625" customWidth="1"/>
    <col min="10818" max="10818" width="8.5703125" customWidth="1"/>
    <col min="10819" max="10819" width="7.28515625" customWidth="1"/>
    <col min="10820" max="10820" width="12.28515625" customWidth="1"/>
    <col min="10821" max="10821" width="12.5703125" customWidth="1"/>
    <col min="10822" max="10822" width="14.28515625" customWidth="1"/>
    <col min="10823" max="10823" width="13.42578125" customWidth="1"/>
    <col min="10824" max="10824" width="14" customWidth="1"/>
    <col min="10825" max="10825" width="12.5703125" customWidth="1"/>
    <col min="10826" max="10826" width="17" customWidth="1"/>
    <col min="10827" max="10827" width="15.140625" customWidth="1"/>
    <col min="10828" max="10828" width="17.42578125" customWidth="1"/>
    <col min="10829" max="10829" width="19.42578125" customWidth="1"/>
    <col min="10830" max="10830" width="13.85546875" bestFit="1" customWidth="1"/>
    <col min="10831" max="10831" width="16.140625" customWidth="1"/>
    <col min="10832" max="10832" width="11.7109375" customWidth="1"/>
    <col min="10833" max="10833" width="13.85546875" customWidth="1"/>
    <col min="10836" max="10836" width="11" bestFit="1" customWidth="1"/>
    <col min="11063" max="11063" width="16.5703125" customWidth="1"/>
    <col min="11064" max="11065" width="0" hidden="1" customWidth="1"/>
    <col min="11066" max="11066" width="15.28515625" customWidth="1"/>
    <col min="11067" max="11067" width="31.7109375" customWidth="1"/>
    <col min="11068" max="11068" width="25.5703125" customWidth="1"/>
    <col min="11069" max="11069" width="13.140625" customWidth="1"/>
    <col min="11071" max="11071" width="10.5703125" customWidth="1"/>
    <col min="11072" max="11072" width="16" customWidth="1"/>
    <col min="11073" max="11073" width="21.140625" customWidth="1"/>
    <col min="11074" max="11074" width="8.5703125" customWidth="1"/>
    <col min="11075" max="11075" width="7.28515625" customWidth="1"/>
    <col min="11076" max="11076" width="12.28515625" customWidth="1"/>
    <col min="11077" max="11077" width="12.5703125" customWidth="1"/>
    <col min="11078" max="11078" width="14.28515625" customWidth="1"/>
    <col min="11079" max="11079" width="13.42578125" customWidth="1"/>
    <col min="11080" max="11080" width="14" customWidth="1"/>
    <col min="11081" max="11081" width="12.5703125" customWidth="1"/>
    <col min="11082" max="11082" width="17" customWidth="1"/>
    <col min="11083" max="11083" width="15.140625" customWidth="1"/>
    <col min="11084" max="11084" width="17.42578125" customWidth="1"/>
    <col min="11085" max="11085" width="19.42578125" customWidth="1"/>
    <col min="11086" max="11086" width="13.85546875" bestFit="1" customWidth="1"/>
    <col min="11087" max="11087" width="16.140625" customWidth="1"/>
    <col min="11088" max="11088" width="11.7109375" customWidth="1"/>
    <col min="11089" max="11089" width="13.85546875" customWidth="1"/>
    <col min="11092" max="11092" width="11" bestFit="1" customWidth="1"/>
    <col min="11319" max="11319" width="16.5703125" customWidth="1"/>
    <col min="11320" max="11321" width="0" hidden="1" customWidth="1"/>
    <col min="11322" max="11322" width="15.28515625" customWidth="1"/>
    <col min="11323" max="11323" width="31.7109375" customWidth="1"/>
    <col min="11324" max="11324" width="25.5703125" customWidth="1"/>
    <col min="11325" max="11325" width="13.140625" customWidth="1"/>
    <col min="11327" max="11327" width="10.5703125" customWidth="1"/>
    <col min="11328" max="11328" width="16" customWidth="1"/>
    <col min="11329" max="11329" width="21.140625" customWidth="1"/>
    <col min="11330" max="11330" width="8.5703125" customWidth="1"/>
    <col min="11331" max="11331" width="7.28515625" customWidth="1"/>
    <col min="11332" max="11332" width="12.28515625" customWidth="1"/>
    <col min="11333" max="11333" width="12.5703125" customWidth="1"/>
    <col min="11334" max="11334" width="14.28515625" customWidth="1"/>
    <col min="11335" max="11335" width="13.42578125" customWidth="1"/>
    <col min="11336" max="11336" width="14" customWidth="1"/>
    <col min="11337" max="11337" width="12.5703125" customWidth="1"/>
    <col min="11338" max="11338" width="17" customWidth="1"/>
    <col min="11339" max="11339" width="15.140625" customWidth="1"/>
    <col min="11340" max="11340" width="17.42578125" customWidth="1"/>
    <col min="11341" max="11341" width="19.42578125" customWidth="1"/>
    <col min="11342" max="11342" width="13.85546875" bestFit="1" customWidth="1"/>
    <col min="11343" max="11343" width="16.140625" customWidth="1"/>
    <col min="11344" max="11344" width="11.7109375" customWidth="1"/>
    <col min="11345" max="11345" width="13.85546875" customWidth="1"/>
    <col min="11348" max="11348" width="11" bestFit="1" customWidth="1"/>
    <col min="11575" max="11575" width="16.5703125" customWidth="1"/>
    <col min="11576" max="11577" width="0" hidden="1" customWidth="1"/>
    <col min="11578" max="11578" width="15.28515625" customWidth="1"/>
    <col min="11579" max="11579" width="31.7109375" customWidth="1"/>
    <col min="11580" max="11580" width="25.5703125" customWidth="1"/>
    <col min="11581" max="11581" width="13.140625" customWidth="1"/>
    <col min="11583" max="11583" width="10.5703125" customWidth="1"/>
    <col min="11584" max="11584" width="16" customWidth="1"/>
    <col min="11585" max="11585" width="21.140625" customWidth="1"/>
    <col min="11586" max="11586" width="8.5703125" customWidth="1"/>
    <col min="11587" max="11587" width="7.28515625" customWidth="1"/>
    <col min="11588" max="11588" width="12.28515625" customWidth="1"/>
    <col min="11589" max="11589" width="12.5703125" customWidth="1"/>
    <col min="11590" max="11590" width="14.28515625" customWidth="1"/>
    <col min="11591" max="11591" width="13.42578125" customWidth="1"/>
    <col min="11592" max="11592" width="14" customWidth="1"/>
    <col min="11593" max="11593" width="12.5703125" customWidth="1"/>
    <col min="11594" max="11594" width="17" customWidth="1"/>
    <col min="11595" max="11595" width="15.140625" customWidth="1"/>
    <col min="11596" max="11596" width="17.42578125" customWidth="1"/>
    <col min="11597" max="11597" width="19.42578125" customWidth="1"/>
    <col min="11598" max="11598" width="13.85546875" bestFit="1" customWidth="1"/>
    <col min="11599" max="11599" width="16.140625" customWidth="1"/>
    <col min="11600" max="11600" width="11.7109375" customWidth="1"/>
    <col min="11601" max="11601" width="13.85546875" customWidth="1"/>
    <col min="11604" max="11604" width="11" bestFit="1" customWidth="1"/>
    <col min="11831" max="11831" width="16.5703125" customWidth="1"/>
    <col min="11832" max="11833" width="0" hidden="1" customWidth="1"/>
    <col min="11834" max="11834" width="15.28515625" customWidth="1"/>
    <col min="11835" max="11835" width="31.7109375" customWidth="1"/>
    <col min="11836" max="11836" width="25.5703125" customWidth="1"/>
    <col min="11837" max="11837" width="13.140625" customWidth="1"/>
    <col min="11839" max="11839" width="10.5703125" customWidth="1"/>
    <col min="11840" max="11840" width="16" customWidth="1"/>
    <col min="11841" max="11841" width="21.140625" customWidth="1"/>
    <col min="11842" max="11842" width="8.5703125" customWidth="1"/>
    <col min="11843" max="11843" width="7.28515625" customWidth="1"/>
    <col min="11844" max="11844" width="12.28515625" customWidth="1"/>
    <col min="11845" max="11845" width="12.5703125" customWidth="1"/>
    <col min="11846" max="11846" width="14.28515625" customWidth="1"/>
    <col min="11847" max="11847" width="13.42578125" customWidth="1"/>
    <col min="11848" max="11848" width="14" customWidth="1"/>
    <col min="11849" max="11849" width="12.5703125" customWidth="1"/>
    <col min="11850" max="11850" width="17" customWidth="1"/>
    <col min="11851" max="11851" width="15.140625" customWidth="1"/>
    <col min="11852" max="11852" width="17.42578125" customWidth="1"/>
    <col min="11853" max="11853" width="19.42578125" customWidth="1"/>
    <col min="11854" max="11854" width="13.85546875" bestFit="1" customWidth="1"/>
    <col min="11855" max="11855" width="16.140625" customWidth="1"/>
    <col min="11856" max="11856" width="11.7109375" customWidth="1"/>
    <col min="11857" max="11857" width="13.85546875" customWidth="1"/>
    <col min="11860" max="11860" width="11" bestFit="1" customWidth="1"/>
    <col min="12087" max="12087" width="16.5703125" customWidth="1"/>
    <col min="12088" max="12089" width="0" hidden="1" customWidth="1"/>
    <col min="12090" max="12090" width="15.28515625" customWidth="1"/>
    <col min="12091" max="12091" width="31.7109375" customWidth="1"/>
    <col min="12092" max="12092" width="25.5703125" customWidth="1"/>
    <col min="12093" max="12093" width="13.140625" customWidth="1"/>
    <col min="12095" max="12095" width="10.5703125" customWidth="1"/>
    <col min="12096" max="12096" width="16" customWidth="1"/>
    <col min="12097" max="12097" width="21.140625" customWidth="1"/>
    <col min="12098" max="12098" width="8.5703125" customWidth="1"/>
    <col min="12099" max="12099" width="7.28515625" customWidth="1"/>
    <col min="12100" max="12100" width="12.28515625" customWidth="1"/>
    <col min="12101" max="12101" width="12.5703125" customWidth="1"/>
    <col min="12102" max="12102" width="14.28515625" customWidth="1"/>
    <col min="12103" max="12103" width="13.42578125" customWidth="1"/>
    <col min="12104" max="12104" width="14" customWidth="1"/>
    <col min="12105" max="12105" width="12.5703125" customWidth="1"/>
    <col min="12106" max="12106" width="17" customWidth="1"/>
    <col min="12107" max="12107" width="15.140625" customWidth="1"/>
    <col min="12108" max="12108" width="17.42578125" customWidth="1"/>
    <col min="12109" max="12109" width="19.42578125" customWidth="1"/>
    <col min="12110" max="12110" width="13.85546875" bestFit="1" customWidth="1"/>
    <col min="12111" max="12111" width="16.140625" customWidth="1"/>
    <col min="12112" max="12112" width="11.7109375" customWidth="1"/>
    <col min="12113" max="12113" width="13.85546875" customWidth="1"/>
    <col min="12116" max="12116" width="11" bestFit="1" customWidth="1"/>
    <col min="12343" max="12343" width="16.5703125" customWidth="1"/>
    <col min="12344" max="12345" width="0" hidden="1" customWidth="1"/>
    <col min="12346" max="12346" width="15.28515625" customWidth="1"/>
    <col min="12347" max="12347" width="31.7109375" customWidth="1"/>
    <col min="12348" max="12348" width="25.5703125" customWidth="1"/>
    <col min="12349" max="12349" width="13.140625" customWidth="1"/>
    <col min="12351" max="12351" width="10.5703125" customWidth="1"/>
    <col min="12352" max="12352" width="16" customWidth="1"/>
    <col min="12353" max="12353" width="21.140625" customWidth="1"/>
    <col min="12354" max="12354" width="8.5703125" customWidth="1"/>
    <col min="12355" max="12355" width="7.28515625" customWidth="1"/>
    <col min="12356" max="12356" width="12.28515625" customWidth="1"/>
    <col min="12357" max="12357" width="12.5703125" customWidth="1"/>
    <col min="12358" max="12358" width="14.28515625" customWidth="1"/>
    <col min="12359" max="12359" width="13.42578125" customWidth="1"/>
    <col min="12360" max="12360" width="14" customWidth="1"/>
    <col min="12361" max="12361" width="12.5703125" customWidth="1"/>
    <col min="12362" max="12362" width="17" customWidth="1"/>
    <col min="12363" max="12363" width="15.140625" customWidth="1"/>
    <col min="12364" max="12364" width="17.42578125" customWidth="1"/>
    <col min="12365" max="12365" width="19.42578125" customWidth="1"/>
    <col min="12366" max="12366" width="13.85546875" bestFit="1" customWidth="1"/>
    <col min="12367" max="12367" width="16.140625" customWidth="1"/>
    <col min="12368" max="12368" width="11.7109375" customWidth="1"/>
    <col min="12369" max="12369" width="13.85546875" customWidth="1"/>
    <col min="12372" max="12372" width="11" bestFit="1" customWidth="1"/>
    <col min="12599" max="12599" width="16.5703125" customWidth="1"/>
    <col min="12600" max="12601" width="0" hidden="1" customWidth="1"/>
    <col min="12602" max="12602" width="15.28515625" customWidth="1"/>
    <col min="12603" max="12603" width="31.7109375" customWidth="1"/>
    <col min="12604" max="12604" width="25.5703125" customWidth="1"/>
    <col min="12605" max="12605" width="13.140625" customWidth="1"/>
    <col min="12607" max="12607" width="10.5703125" customWidth="1"/>
    <col min="12608" max="12608" width="16" customWidth="1"/>
    <col min="12609" max="12609" width="21.140625" customWidth="1"/>
    <col min="12610" max="12610" width="8.5703125" customWidth="1"/>
    <col min="12611" max="12611" width="7.28515625" customWidth="1"/>
    <col min="12612" max="12612" width="12.28515625" customWidth="1"/>
    <col min="12613" max="12613" width="12.5703125" customWidth="1"/>
    <col min="12614" max="12614" width="14.28515625" customWidth="1"/>
    <col min="12615" max="12615" width="13.42578125" customWidth="1"/>
    <col min="12616" max="12616" width="14" customWidth="1"/>
    <col min="12617" max="12617" width="12.5703125" customWidth="1"/>
    <col min="12618" max="12618" width="17" customWidth="1"/>
    <col min="12619" max="12619" width="15.140625" customWidth="1"/>
    <col min="12620" max="12620" width="17.42578125" customWidth="1"/>
    <col min="12621" max="12621" width="19.42578125" customWidth="1"/>
    <col min="12622" max="12622" width="13.85546875" bestFit="1" customWidth="1"/>
    <col min="12623" max="12623" width="16.140625" customWidth="1"/>
    <col min="12624" max="12624" width="11.7109375" customWidth="1"/>
    <col min="12625" max="12625" width="13.85546875" customWidth="1"/>
    <col min="12628" max="12628" width="11" bestFit="1" customWidth="1"/>
    <col min="12855" max="12855" width="16.5703125" customWidth="1"/>
    <col min="12856" max="12857" width="0" hidden="1" customWidth="1"/>
    <col min="12858" max="12858" width="15.28515625" customWidth="1"/>
    <col min="12859" max="12859" width="31.7109375" customWidth="1"/>
    <col min="12860" max="12860" width="25.5703125" customWidth="1"/>
    <col min="12861" max="12861" width="13.140625" customWidth="1"/>
    <col min="12863" max="12863" width="10.5703125" customWidth="1"/>
    <col min="12864" max="12864" width="16" customWidth="1"/>
    <col min="12865" max="12865" width="21.140625" customWidth="1"/>
    <col min="12866" max="12866" width="8.5703125" customWidth="1"/>
    <col min="12867" max="12867" width="7.28515625" customWidth="1"/>
    <col min="12868" max="12868" width="12.28515625" customWidth="1"/>
    <col min="12869" max="12869" width="12.5703125" customWidth="1"/>
    <col min="12870" max="12870" width="14.28515625" customWidth="1"/>
    <col min="12871" max="12871" width="13.42578125" customWidth="1"/>
    <col min="12872" max="12872" width="14" customWidth="1"/>
    <col min="12873" max="12873" width="12.5703125" customWidth="1"/>
    <col min="12874" max="12874" width="17" customWidth="1"/>
    <col min="12875" max="12875" width="15.140625" customWidth="1"/>
    <col min="12876" max="12876" width="17.42578125" customWidth="1"/>
    <col min="12877" max="12877" width="19.42578125" customWidth="1"/>
    <col min="12878" max="12878" width="13.85546875" bestFit="1" customWidth="1"/>
    <col min="12879" max="12879" width="16.140625" customWidth="1"/>
    <col min="12880" max="12880" width="11.7109375" customWidth="1"/>
    <col min="12881" max="12881" width="13.85546875" customWidth="1"/>
    <col min="12884" max="12884" width="11" bestFit="1" customWidth="1"/>
    <col min="13111" max="13111" width="16.5703125" customWidth="1"/>
    <col min="13112" max="13113" width="0" hidden="1" customWidth="1"/>
    <col min="13114" max="13114" width="15.28515625" customWidth="1"/>
    <col min="13115" max="13115" width="31.7109375" customWidth="1"/>
    <col min="13116" max="13116" width="25.5703125" customWidth="1"/>
    <col min="13117" max="13117" width="13.140625" customWidth="1"/>
    <col min="13119" max="13119" width="10.5703125" customWidth="1"/>
    <col min="13120" max="13120" width="16" customWidth="1"/>
    <col min="13121" max="13121" width="21.140625" customWidth="1"/>
    <col min="13122" max="13122" width="8.5703125" customWidth="1"/>
    <col min="13123" max="13123" width="7.28515625" customWidth="1"/>
    <col min="13124" max="13124" width="12.28515625" customWidth="1"/>
    <col min="13125" max="13125" width="12.5703125" customWidth="1"/>
    <col min="13126" max="13126" width="14.28515625" customWidth="1"/>
    <col min="13127" max="13127" width="13.42578125" customWidth="1"/>
    <col min="13128" max="13128" width="14" customWidth="1"/>
    <col min="13129" max="13129" width="12.5703125" customWidth="1"/>
    <col min="13130" max="13130" width="17" customWidth="1"/>
    <col min="13131" max="13131" width="15.140625" customWidth="1"/>
    <col min="13132" max="13132" width="17.42578125" customWidth="1"/>
    <col min="13133" max="13133" width="19.42578125" customWidth="1"/>
    <col min="13134" max="13134" width="13.85546875" bestFit="1" customWidth="1"/>
    <col min="13135" max="13135" width="16.140625" customWidth="1"/>
    <col min="13136" max="13136" width="11.7109375" customWidth="1"/>
    <col min="13137" max="13137" width="13.85546875" customWidth="1"/>
    <col min="13140" max="13140" width="11" bestFit="1" customWidth="1"/>
    <col min="13367" max="13367" width="16.5703125" customWidth="1"/>
    <col min="13368" max="13369" width="0" hidden="1" customWidth="1"/>
    <col min="13370" max="13370" width="15.28515625" customWidth="1"/>
    <col min="13371" max="13371" width="31.7109375" customWidth="1"/>
    <col min="13372" max="13372" width="25.5703125" customWidth="1"/>
    <col min="13373" max="13373" width="13.140625" customWidth="1"/>
    <col min="13375" max="13375" width="10.5703125" customWidth="1"/>
    <col min="13376" max="13376" width="16" customWidth="1"/>
    <col min="13377" max="13377" width="21.140625" customWidth="1"/>
    <col min="13378" max="13378" width="8.5703125" customWidth="1"/>
    <col min="13379" max="13379" width="7.28515625" customWidth="1"/>
    <col min="13380" max="13380" width="12.28515625" customWidth="1"/>
    <col min="13381" max="13381" width="12.5703125" customWidth="1"/>
    <col min="13382" max="13382" width="14.28515625" customWidth="1"/>
    <col min="13383" max="13383" width="13.42578125" customWidth="1"/>
    <col min="13384" max="13384" width="14" customWidth="1"/>
    <col min="13385" max="13385" width="12.5703125" customWidth="1"/>
    <col min="13386" max="13386" width="17" customWidth="1"/>
    <col min="13387" max="13387" width="15.140625" customWidth="1"/>
    <col min="13388" max="13388" width="17.42578125" customWidth="1"/>
    <col min="13389" max="13389" width="19.42578125" customWidth="1"/>
    <col min="13390" max="13390" width="13.85546875" bestFit="1" customWidth="1"/>
    <col min="13391" max="13391" width="16.140625" customWidth="1"/>
    <col min="13392" max="13392" width="11.7109375" customWidth="1"/>
    <col min="13393" max="13393" width="13.85546875" customWidth="1"/>
    <col min="13396" max="13396" width="11" bestFit="1" customWidth="1"/>
    <col min="13623" max="13623" width="16.5703125" customWidth="1"/>
    <col min="13624" max="13625" width="0" hidden="1" customWidth="1"/>
    <col min="13626" max="13626" width="15.28515625" customWidth="1"/>
    <col min="13627" max="13627" width="31.7109375" customWidth="1"/>
    <col min="13628" max="13628" width="25.5703125" customWidth="1"/>
    <col min="13629" max="13629" width="13.140625" customWidth="1"/>
    <col min="13631" max="13631" width="10.5703125" customWidth="1"/>
    <col min="13632" max="13632" width="16" customWidth="1"/>
    <col min="13633" max="13633" width="21.140625" customWidth="1"/>
    <col min="13634" max="13634" width="8.5703125" customWidth="1"/>
    <col min="13635" max="13635" width="7.28515625" customWidth="1"/>
    <col min="13636" max="13636" width="12.28515625" customWidth="1"/>
    <col min="13637" max="13637" width="12.5703125" customWidth="1"/>
    <col min="13638" max="13638" width="14.28515625" customWidth="1"/>
    <col min="13639" max="13639" width="13.42578125" customWidth="1"/>
    <col min="13640" max="13640" width="14" customWidth="1"/>
    <col min="13641" max="13641" width="12.5703125" customWidth="1"/>
    <col min="13642" max="13642" width="17" customWidth="1"/>
    <col min="13643" max="13643" width="15.140625" customWidth="1"/>
    <col min="13644" max="13644" width="17.42578125" customWidth="1"/>
    <col min="13645" max="13645" width="19.42578125" customWidth="1"/>
    <col min="13646" max="13646" width="13.85546875" bestFit="1" customWidth="1"/>
    <col min="13647" max="13647" width="16.140625" customWidth="1"/>
    <col min="13648" max="13648" width="11.7109375" customWidth="1"/>
    <col min="13649" max="13649" width="13.85546875" customWidth="1"/>
    <col min="13652" max="13652" width="11" bestFit="1" customWidth="1"/>
    <col min="13879" max="13879" width="16.5703125" customWidth="1"/>
    <col min="13880" max="13881" width="0" hidden="1" customWidth="1"/>
    <col min="13882" max="13882" width="15.28515625" customWidth="1"/>
    <col min="13883" max="13883" width="31.7109375" customWidth="1"/>
    <col min="13884" max="13884" width="25.5703125" customWidth="1"/>
    <col min="13885" max="13885" width="13.140625" customWidth="1"/>
    <col min="13887" max="13887" width="10.5703125" customWidth="1"/>
    <col min="13888" max="13888" width="16" customWidth="1"/>
    <col min="13889" max="13889" width="21.140625" customWidth="1"/>
    <col min="13890" max="13890" width="8.5703125" customWidth="1"/>
    <col min="13891" max="13891" width="7.28515625" customWidth="1"/>
    <col min="13892" max="13892" width="12.28515625" customWidth="1"/>
    <col min="13893" max="13893" width="12.5703125" customWidth="1"/>
    <col min="13894" max="13894" width="14.28515625" customWidth="1"/>
    <col min="13895" max="13895" width="13.42578125" customWidth="1"/>
    <col min="13896" max="13896" width="14" customWidth="1"/>
    <col min="13897" max="13897" width="12.5703125" customWidth="1"/>
    <col min="13898" max="13898" width="17" customWidth="1"/>
    <col min="13899" max="13899" width="15.140625" customWidth="1"/>
    <col min="13900" max="13900" width="17.42578125" customWidth="1"/>
    <col min="13901" max="13901" width="19.42578125" customWidth="1"/>
    <col min="13902" max="13902" width="13.85546875" bestFit="1" customWidth="1"/>
    <col min="13903" max="13903" width="16.140625" customWidth="1"/>
    <col min="13904" max="13904" width="11.7109375" customWidth="1"/>
    <col min="13905" max="13905" width="13.85546875" customWidth="1"/>
    <col min="13908" max="13908" width="11" bestFit="1" customWidth="1"/>
    <col min="14135" max="14135" width="16.5703125" customWidth="1"/>
    <col min="14136" max="14137" width="0" hidden="1" customWidth="1"/>
    <col min="14138" max="14138" width="15.28515625" customWidth="1"/>
    <col min="14139" max="14139" width="31.7109375" customWidth="1"/>
    <col min="14140" max="14140" width="25.5703125" customWidth="1"/>
    <col min="14141" max="14141" width="13.140625" customWidth="1"/>
    <col min="14143" max="14143" width="10.5703125" customWidth="1"/>
    <col min="14144" max="14144" width="16" customWidth="1"/>
    <col min="14145" max="14145" width="21.140625" customWidth="1"/>
    <col min="14146" max="14146" width="8.5703125" customWidth="1"/>
    <col min="14147" max="14147" width="7.28515625" customWidth="1"/>
    <col min="14148" max="14148" width="12.28515625" customWidth="1"/>
    <col min="14149" max="14149" width="12.5703125" customWidth="1"/>
    <col min="14150" max="14150" width="14.28515625" customWidth="1"/>
    <col min="14151" max="14151" width="13.42578125" customWidth="1"/>
    <col min="14152" max="14152" width="14" customWidth="1"/>
    <col min="14153" max="14153" width="12.5703125" customWidth="1"/>
    <col min="14154" max="14154" width="17" customWidth="1"/>
    <col min="14155" max="14155" width="15.140625" customWidth="1"/>
    <col min="14156" max="14156" width="17.42578125" customWidth="1"/>
    <col min="14157" max="14157" width="19.42578125" customWidth="1"/>
    <col min="14158" max="14158" width="13.85546875" bestFit="1" customWidth="1"/>
    <col min="14159" max="14159" width="16.140625" customWidth="1"/>
    <col min="14160" max="14160" width="11.7109375" customWidth="1"/>
    <col min="14161" max="14161" width="13.85546875" customWidth="1"/>
    <col min="14164" max="14164" width="11" bestFit="1" customWidth="1"/>
    <col min="14391" max="14391" width="16.5703125" customWidth="1"/>
    <col min="14392" max="14393" width="0" hidden="1" customWidth="1"/>
    <col min="14394" max="14394" width="15.28515625" customWidth="1"/>
    <col min="14395" max="14395" width="31.7109375" customWidth="1"/>
    <col min="14396" max="14396" width="25.5703125" customWidth="1"/>
    <col min="14397" max="14397" width="13.140625" customWidth="1"/>
    <col min="14399" max="14399" width="10.5703125" customWidth="1"/>
    <col min="14400" max="14400" width="16" customWidth="1"/>
    <col min="14401" max="14401" width="21.140625" customWidth="1"/>
    <col min="14402" max="14402" width="8.5703125" customWidth="1"/>
    <col min="14403" max="14403" width="7.28515625" customWidth="1"/>
    <col min="14404" max="14404" width="12.28515625" customWidth="1"/>
    <col min="14405" max="14405" width="12.5703125" customWidth="1"/>
    <col min="14406" max="14406" width="14.28515625" customWidth="1"/>
    <col min="14407" max="14407" width="13.42578125" customWidth="1"/>
    <col min="14408" max="14408" width="14" customWidth="1"/>
    <col min="14409" max="14409" width="12.5703125" customWidth="1"/>
    <col min="14410" max="14410" width="17" customWidth="1"/>
    <col min="14411" max="14411" width="15.140625" customWidth="1"/>
    <col min="14412" max="14412" width="17.42578125" customWidth="1"/>
    <col min="14413" max="14413" width="19.42578125" customWidth="1"/>
    <col min="14414" max="14414" width="13.85546875" bestFit="1" customWidth="1"/>
    <col min="14415" max="14415" width="16.140625" customWidth="1"/>
    <col min="14416" max="14416" width="11.7109375" customWidth="1"/>
    <col min="14417" max="14417" width="13.85546875" customWidth="1"/>
    <col min="14420" max="14420" width="11" bestFit="1" customWidth="1"/>
    <col min="14647" max="14647" width="16.5703125" customWidth="1"/>
    <col min="14648" max="14649" width="0" hidden="1" customWidth="1"/>
    <col min="14650" max="14650" width="15.28515625" customWidth="1"/>
    <col min="14651" max="14651" width="31.7109375" customWidth="1"/>
    <col min="14652" max="14652" width="25.5703125" customWidth="1"/>
    <col min="14653" max="14653" width="13.140625" customWidth="1"/>
    <col min="14655" max="14655" width="10.5703125" customWidth="1"/>
    <col min="14656" max="14656" width="16" customWidth="1"/>
    <col min="14657" max="14657" width="21.140625" customWidth="1"/>
    <col min="14658" max="14658" width="8.5703125" customWidth="1"/>
    <col min="14659" max="14659" width="7.28515625" customWidth="1"/>
    <col min="14660" max="14660" width="12.28515625" customWidth="1"/>
    <col min="14661" max="14661" width="12.5703125" customWidth="1"/>
    <col min="14662" max="14662" width="14.28515625" customWidth="1"/>
    <col min="14663" max="14663" width="13.42578125" customWidth="1"/>
    <col min="14664" max="14664" width="14" customWidth="1"/>
    <col min="14665" max="14665" width="12.5703125" customWidth="1"/>
    <col min="14666" max="14666" width="17" customWidth="1"/>
    <col min="14667" max="14667" width="15.140625" customWidth="1"/>
    <col min="14668" max="14668" width="17.42578125" customWidth="1"/>
    <col min="14669" max="14669" width="19.42578125" customWidth="1"/>
    <col min="14670" max="14670" width="13.85546875" bestFit="1" customWidth="1"/>
    <col min="14671" max="14671" width="16.140625" customWidth="1"/>
    <col min="14672" max="14672" width="11.7109375" customWidth="1"/>
    <col min="14673" max="14673" width="13.85546875" customWidth="1"/>
    <col min="14676" max="14676" width="11" bestFit="1" customWidth="1"/>
    <col min="14903" max="14903" width="16.5703125" customWidth="1"/>
    <col min="14904" max="14905" width="0" hidden="1" customWidth="1"/>
    <col min="14906" max="14906" width="15.28515625" customWidth="1"/>
    <col min="14907" max="14907" width="31.7109375" customWidth="1"/>
    <col min="14908" max="14908" width="25.5703125" customWidth="1"/>
    <col min="14909" max="14909" width="13.140625" customWidth="1"/>
    <col min="14911" max="14911" width="10.5703125" customWidth="1"/>
    <col min="14912" max="14912" width="16" customWidth="1"/>
    <col min="14913" max="14913" width="21.140625" customWidth="1"/>
    <col min="14914" max="14914" width="8.5703125" customWidth="1"/>
    <col min="14915" max="14915" width="7.28515625" customWidth="1"/>
    <col min="14916" max="14916" width="12.28515625" customWidth="1"/>
    <col min="14917" max="14917" width="12.5703125" customWidth="1"/>
    <col min="14918" max="14918" width="14.28515625" customWidth="1"/>
    <col min="14919" max="14919" width="13.42578125" customWidth="1"/>
    <col min="14920" max="14920" width="14" customWidth="1"/>
    <col min="14921" max="14921" width="12.5703125" customWidth="1"/>
    <col min="14922" max="14922" width="17" customWidth="1"/>
    <col min="14923" max="14923" width="15.140625" customWidth="1"/>
    <col min="14924" max="14924" width="17.42578125" customWidth="1"/>
    <col min="14925" max="14925" width="19.42578125" customWidth="1"/>
    <col min="14926" max="14926" width="13.85546875" bestFit="1" customWidth="1"/>
    <col min="14927" max="14927" width="16.140625" customWidth="1"/>
    <col min="14928" max="14928" width="11.7109375" customWidth="1"/>
    <col min="14929" max="14929" width="13.85546875" customWidth="1"/>
    <col min="14932" max="14932" width="11" bestFit="1" customWidth="1"/>
    <col min="15159" max="15159" width="16.5703125" customWidth="1"/>
    <col min="15160" max="15161" width="0" hidden="1" customWidth="1"/>
    <col min="15162" max="15162" width="15.28515625" customWidth="1"/>
    <col min="15163" max="15163" width="31.7109375" customWidth="1"/>
    <col min="15164" max="15164" width="25.5703125" customWidth="1"/>
    <col min="15165" max="15165" width="13.140625" customWidth="1"/>
    <col min="15167" max="15167" width="10.5703125" customWidth="1"/>
    <col min="15168" max="15168" width="16" customWidth="1"/>
    <col min="15169" max="15169" width="21.140625" customWidth="1"/>
    <col min="15170" max="15170" width="8.5703125" customWidth="1"/>
    <col min="15171" max="15171" width="7.28515625" customWidth="1"/>
    <col min="15172" max="15172" width="12.28515625" customWidth="1"/>
    <col min="15173" max="15173" width="12.5703125" customWidth="1"/>
    <col min="15174" max="15174" width="14.28515625" customWidth="1"/>
    <col min="15175" max="15175" width="13.42578125" customWidth="1"/>
    <col min="15176" max="15176" width="14" customWidth="1"/>
    <col min="15177" max="15177" width="12.5703125" customWidth="1"/>
    <col min="15178" max="15178" width="17" customWidth="1"/>
    <col min="15179" max="15179" width="15.140625" customWidth="1"/>
    <col min="15180" max="15180" width="17.42578125" customWidth="1"/>
    <col min="15181" max="15181" width="19.42578125" customWidth="1"/>
    <col min="15182" max="15182" width="13.85546875" bestFit="1" customWidth="1"/>
    <col min="15183" max="15183" width="16.140625" customWidth="1"/>
    <col min="15184" max="15184" width="11.7109375" customWidth="1"/>
    <col min="15185" max="15185" width="13.85546875" customWidth="1"/>
    <col min="15188" max="15188" width="11" bestFit="1" customWidth="1"/>
    <col min="15415" max="15415" width="16.5703125" customWidth="1"/>
    <col min="15416" max="15417" width="0" hidden="1" customWidth="1"/>
    <col min="15418" max="15418" width="15.28515625" customWidth="1"/>
    <col min="15419" max="15419" width="31.7109375" customWidth="1"/>
    <col min="15420" max="15420" width="25.5703125" customWidth="1"/>
    <col min="15421" max="15421" width="13.140625" customWidth="1"/>
    <col min="15423" max="15423" width="10.5703125" customWidth="1"/>
    <col min="15424" max="15424" width="16" customWidth="1"/>
    <col min="15425" max="15425" width="21.140625" customWidth="1"/>
    <col min="15426" max="15426" width="8.5703125" customWidth="1"/>
    <col min="15427" max="15427" width="7.28515625" customWidth="1"/>
    <col min="15428" max="15428" width="12.28515625" customWidth="1"/>
    <col min="15429" max="15429" width="12.5703125" customWidth="1"/>
    <col min="15430" max="15430" width="14.28515625" customWidth="1"/>
    <col min="15431" max="15431" width="13.42578125" customWidth="1"/>
    <col min="15432" max="15432" width="14" customWidth="1"/>
    <col min="15433" max="15433" width="12.5703125" customWidth="1"/>
    <col min="15434" max="15434" width="17" customWidth="1"/>
    <col min="15435" max="15435" width="15.140625" customWidth="1"/>
    <col min="15436" max="15436" width="17.42578125" customWidth="1"/>
    <col min="15437" max="15437" width="19.42578125" customWidth="1"/>
    <col min="15438" max="15438" width="13.85546875" bestFit="1" customWidth="1"/>
    <col min="15439" max="15439" width="16.140625" customWidth="1"/>
    <col min="15440" max="15440" width="11.7109375" customWidth="1"/>
    <col min="15441" max="15441" width="13.85546875" customWidth="1"/>
    <col min="15444" max="15444" width="11" bestFit="1" customWidth="1"/>
    <col min="15671" max="15671" width="16.5703125" customWidth="1"/>
    <col min="15672" max="15673" width="0" hidden="1" customWidth="1"/>
    <col min="15674" max="15674" width="15.28515625" customWidth="1"/>
    <col min="15675" max="15675" width="31.7109375" customWidth="1"/>
    <col min="15676" max="15676" width="25.5703125" customWidth="1"/>
    <col min="15677" max="15677" width="13.140625" customWidth="1"/>
    <col min="15679" max="15679" width="10.5703125" customWidth="1"/>
    <col min="15680" max="15680" width="16" customWidth="1"/>
    <col min="15681" max="15681" width="21.140625" customWidth="1"/>
    <col min="15682" max="15682" width="8.5703125" customWidth="1"/>
    <col min="15683" max="15683" width="7.28515625" customWidth="1"/>
    <col min="15684" max="15684" width="12.28515625" customWidth="1"/>
    <col min="15685" max="15685" width="12.5703125" customWidth="1"/>
    <col min="15686" max="15686" width="14.28515625" customWidth="1"/>
    <col min="15687" max="15687" width="13.42578125" customWidth="1"/>
    <col min="15688" max="15688" width="14" customWidth="1"/>
    <col min="15689" max="15689" width="12.5703125" customWidth="1"/>
    <col min="15690" max="15690" width="17" customWidth="1"/>
    <col min="15691" max="15691" width="15.140625" customWidth="1"/>
    <col min="15692" max="15692" width="17.42578125" customWidth="1"/>
    <col min="15693" max="15693" width="19.42578125" customWidth="1"/>
    <col min="15694" max="15694" width="13.85546875" bestFit="1" customWidth="1"/>
    <col min="15695" max="15695" width="16.140625" customWidth="1"/>
    <col min="15696" max="15696" width="11.7109375" customWidth="1"/>
    <col min="15697" max="15697" width="13.85546875" customWidth="1"/>
    <col min="15700" max="15700" width="11" bestFit="1" customWidth="1"/>
    <col min="15927" max="15927" width="16.5703125" customWidth="1"/>
    <col min="15928" max="15929" width="0" hidden="1" customWidth="1"/>
    <col min="15930" max="15930" width="15.28515625" customWidth="1"/>
    <col min="15931" max="15931" width="31.7109375" customWidth="1"/>
    <col min="15932" max="15932" width="25.5703125" customWidth="1"/>
    <col min="15933" max="15933" width="13.140625" customWidth="1"/>
    <col min="15935" max="15935" width="10.5703125" customWidth="1"/>
    <col min="15936" max="15936" width="16" customWidth="1"/>
    <col min="15937" max="15937" width="21.140625" customWidth="1"/>
    <col min="15938" max="15938" width="8.5703125" customWidth="1"/>
    <col min="15939" max="15939" width="7.28515625" customWidth="1"/>
    <col min="15940" max="15940" width="12.28515625" customWidth="1"/>
    <col min="15941" max="15941" width="12.5703125" customWidth="1"/>
    <col min="15942" max="15942" width="14.28515625" customWidth="1"/>
    <col min="15943" max="15943" width="13.42578125" customWidth="1"/>
    <col min="15944" max="15944" width="14" customWidth="1"/>
    <col min="15945" max="15945" width="12.5703125" customWidth="1"/>
    <col min="15946" max="15946" width="17" customWidth="1"/>
    <col min="15947" max="15947" width="15.140625" customWidth="1"/>
    <col min="15948" max="15948" width="17.42578125" customWidth="1"/>
    <col min="15949" max="15949" width="19.42578125" customWidth="1"/>
    <col min="15950" max="15950" width="13.85546875" bestFit="1" customWidth="1"/>
    <col min="15951" max="15951" width="16.140625" customWidth="1"/>
    <col min="15952" max="15952" width="11.7109375" customWidth="1"/>
    <col min="15953" max="15953" width="13.85546875" customWidth="1"/>
    <col min="15956" max="15956" width="11" bestFit="1" customWidth="1"/>
    <col min="16183" max="16183" width="16.5703125" customWidth="1"/>
    <col min="16184" max="16185" width="0" hidden="1" customWidth="1"/>
    <col min="16186" max="16186" width="15.28515625" customWidth="1"/>
    <col min="16187" max="16187" width="31.7109375" customWidth="1"/>
    <col min="16188" max="16188" width="25.5703125" customWidth="1"/>
    <col min="16189" max="16189" width="13.140625" customWidth="1"/>
    <col min="16191" max="16191" width="10.5703125" customWidth="1"/>
    <col min="16192" max="16192" width="16" customWidth="1"/>
    <col min="16193" max="16193" width="21.140625" customWidth="1"/>
    <col min="16194" max="16194" width="8.5703125" customWidth="1"/>
    <col min="16195" max="16195" width="7.28515625" customWidth="1"/>
    <col min="16196" max="16196" width="12.28515625" customWidth="1"/>
    <col min="16197" max="16197" width="12.5703125" customWidth="1"/>
    <col min="16198" max="16198" width="14.28515625" customWidth="1"/>
    <col min="16199" max="16199" width="13.42578125" customWidth="1"/>
    <col min="16200" max="16200" width="14" customWidth="1"/>
    <col min="16201" max="16201" width="12.5703125" customWidth="1"/>
    <col min="16202" max="16202" width="17" customWidth="1"/>
    <col min="16203" max="16203" width="15.140625" customWidth="1"/>
    <col min="16204" max="16204" width="17.42578125" customWidth="1"/>
    <col min="16205" max="16205" width="19.42578125" customWidth="1"/>
    <col min="16206" max="16206" width="13.85546875" bestFit="1" customWidth="1"/>
    <col min="16207" max="16207" width="16.140625" customWidth="1"/>
    <col min="16208" max="16208" width="11.7109375" customWidth="1"/>
    <col min="16209" max="16209" width="13.85546875" customWidth="1"/>
    <col min="16212" max="16212" width="11" bestFit="1" customWidth="1"/>
  </cols>
  <sheetData>
    <row r="1" spans="1:98" ht="27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>
        <v>52</v>
      </c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98" ht="20.25" hidden="1" customHeight="1" x14ac:dyDescent="0.3">
      <c r="A2" s="889" t="s">
        <v>0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98" ht="20.25" customHeight="1" x14ac:dyDescent="0.3">
      <c r="A3" s="506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98" ht="87.75" customHeight="1" x14ac:dyDescent="1.35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5" t="s">
        <v>281</v>
      </c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4"/>
    </row>
    <row r="5" spans="1:98" ht="20.25" customHeight="1" x14ac:dyDescent="2.0499999999999998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93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4"/>
    </row>
    <row r="6" spans="1:98" ht="20.25" customHeight="1" x14ac:dyDescent="0.3">
      <c r="A6" s="506"/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 spans="1:98" ht="20.25" customHeight="1" x14ac:dyDescent="0.3">
      <c r="A7" s="506"/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4"/>
    </row>
    <row r="8" spans="1:98" ht="129" customHeight="1" x14ac:dyDescent="1.35">
      <c r="A8" s="782" t="s">
        <v>280</v>
      </c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4"/>
    </row>
    <row r="9" spans="1:98" s="9" customFormat="1" ht="249.95" customHeight="1" thickBot="1" x14ac:dyDescent="1.4">
      <c r="A9" s="6"/>
      <c r="B9" s="839" t="s">
        <v>238</v>
      </c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7"/>
      <c r="N9" s="7"/>
      <c r="O9" s="7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152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8"/>
    </row>
    <row r="10" spans="1:98" s="12" customFormat="1" ht="249.95" customHeight="1" x14ac:dyDescent="1.35">
      <c r="A10" s="890" t="s">
        <v>1</v>
      </c>
      <c r="B10" s="891"/>
      <c r="C10" s="891"/>
      <c r="D10" s="892" t="s">
        <v>2</v>
      </c>
      <c r="E10" s="892"/>
      <c r="F10" s="892"/>
      <c r="G10" s="893" t="s">
        <v>3</v>
      </c>
      <c r="H10" s="893" t="s">
        <v>4</v>
      </c>
      <c r="I10" s="893"/>
      <c r="J10" s="895" t="s">
        <v>5</v>
      </c>
      <c r="K10" s="895"/>
      <c r="L10" s="895"/>
      <c r="M10" s="895"/>
      <c r="N10" s="895"/>
      <c r="O10" s="896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152"/>
      <c r="AB10" s="10"/>
      <c r="AC10" s="10"/>
      <c r="AD10" s="10"/>
      <c r="AE10" s="352"/>
      <c r="AF10" s="21"/>
      <c r="AG10" s="21"/>
      <c r="AH10" s="21"/>
      <c r="AI10" s="21"/>
      <c r="AJ10" s="353"/>
      <c r="AK10" s="353"/>
      <c r="AL10" s="353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1"/>
      <c r="BR10" s="13"/>
      <c r="BS10" s="13"/>
      <c r="BT10" s="13"/>
      <c r="BU10" s="13"/>
      <c r="BV10" s="13"/>
      <c r="BW10" s="13"/>
      <c r="BX10" s="13"/>
    </row>
    <row r="11" spans="1:98" s="12" customFormat="1" ht="403.5" customHeight="1" x14ac:dyDescent="1.35">
      <c r="A11" s="870"/>
      <c r="B11" s="14" t="s">
        <v>6</v>
      </c>
      <c r="C11" s="14" t="s">
        <v>7</v>
      </c>
      <c r="D11" s="14" t="s">
        <v>8</v>
      </c>
      <c r="E11" s="15" t="s">
        <v>9</v>
      </c>
      <c r="F11" s="16" t="s">
        <v>10</v>
      </c>
      <c r="G11" s="894"/>
      <c r="H11" s="17" t="s">
        <v>11</v>
      </c>
      <c r="I11" s="17"/>
      <c r="J11" s="18" t="s">
        <v>12</v>
      </c>
      <c r="K11" s="18" t="s">
        <v>13</v>
      </c>
      <c r="L11" s="18" t="s">
        <v>14</v>
      </c>
      <c r="M11" s="19" t="s">
        <v>15</v>
      </c>
      <c r="N11" s="18" t="s">
        <v>16</v>
      </c>
      <c r="O11" s="480" t="s">
        <v>17</v>
      </c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152"/>
      <c r="AB11" s="10"/>
      <c r="AC11" s="10"/>
      <c r="AD11" s="10"/>
      <c r="AE11" s="21"/>
      <c r="AF11" s="20"/>
      <c r="AG11" s="20"/>
      <c r="AH11" s="20"/>
      <c r="AI11" s="20"/>
      <c r="AJ11" s="21"/>
      <c r="AK11" s="21"/>
      <c r="AL11" s="354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1"/>
      <c r="BO11" s="22"/>
      <c r="BP11" s="22"/>
      <c r="BQ11" s="22"/>
      <c r="BR11" s="23" t="s">
        <v>18</v>
      </c>
      <c r="BS11" s="23"/>
      <c r="BT11" s="23"/>
      <c r="BU11" s="23"/>
      <c r="BV11" s="23"/>
      <c r="BW11" s="23"/>
      <c r="BX11" s="23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</row>
    <row r="12" spans="1:98" s="9" customFormat="1" ht="249.95" customHeight="1" x14ac:dyDescent="1.05">
      <c r="A12" s="885" t="s">
        <v>19</v>
      </c>
      <c r="B12" s="886"/>
      <c r="C12" s="886"/>
      <c r="D12" s="886"/>
      <c r="E12" s="886"/>
      <c r="F12" s="886"/>
      <c r="G12" s="886"/>
      <c r="H12" s="886"/>
      <c r="I12" s="886"/>
      <c r="J12" s="25"/>
      <c r="K12" s="25"/>
      <c r="L12" s="25"/>
      <c r="M12" s="25"/>
      <c r="N12" s="25"/>
      <c r="O12" s="481"/>
      <c r="P12" s="517"/>
      <c r="Q12" s="90"/>
      <c r="R12" s="811"/>
      <c r="S12" s="811"/>
      <c r="T12" s="811"/>
      <c r="U12" s="811"/>
      <c r="V12" s="811"/>
      <c r="W12" s="811"/>
      <c r="X12" s="811"/>
      <c r="Y12" s="811"/>
      <c r="Z12" s="811"/>
      <c r="AA12" s="811"/>
      <c r="AB12" s="26"/>
      <c r="AC12" s="26"/>
      <c r="AD12" s="26"/>
      <c r="AE12" s="28"/>
      <c r="AF12" s="27"/>
      <c r="AG12" s="27"/>
      <c r="AH12" s="27"/>
      <c r="AI12" s="27"/>
      <c r="AJ12" s="28"/>
      <c r="AK12" s="28"/>
      <c r="AL12" s="355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8"/>
      <c r="BR12" s="23"/>
      <c r="BS12" s="23"/>
      <c r="BT12" s="23"/>
      <c r="BU12" s="23"/>
      <c r="BV12" s="23"/>
      <c r="BW12" s="23"/>
      <c r="BX12" s="23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8"/>
    </row>
    <row r="13" spans="1:98" s="9" customFormat="1" ht="249.95" customHeight="1" x14ac:dyDescent="1.05">
      <c r="A13" s="887" t="s">
        <v>20</v>
      </c>
      <c r="B13" s="888"/>
      <c r="C13" s="888"/>
      <c r="D13" s="888"/>
      <c r="E13" s="888"/>
      <c r="F13" s="888"/>
      <c r="G13" s="888"/>
      <c r="H13" s="888"/>
      <c r="I13" s="888"/>
      <c r="J13" s="29"/>
      <c r="K13" s="29"/>
      <c r="L13" s="29"/>
      <c r="M13" s="29"/>
      <c r="N13" s="29"/>
      <c r="O13" s="482"/>
      <c r="P13" s="90"/>
      <c r="Q13" s="90"/>
      <c r="R13" s="281"/>
      <c r="S13" s="281"/>
      <c r="T13" s="281"/>
      <c r="U13" s="90"/>
      <c r="V13" s="90"/>
      <c r="W13" s="90"/>
      <c r="X13" s="90"/>
      <c r="Y13" s="90"/>
      <c r="Z13" s="90"/>
      <c r="AA13" s="151"/>
      <c r="AB13" s="151"/>
      <c r="AC13" s="151"/>
      <c r="AD13" s="151"/>
      <c r="AE13" s="31"/>
      <c r="AF13" s="30"/>
      <c r="AG13" s="30"/>
      <c r="AH13" s="30"/>
      <c r="AI13" s="30"/>
      <c r="AJ13" s="31"/>
      <c r="AK13" s="31"/>
      <c r="AL13" s="355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32"/>
      <c r="BJ13" s="32"/>
      <c r="BK13" s="32"/>
      <c r="BL13" s="32"/>
      <c r="BM13" s="32"/>
      <c r="BN13" s="8"/>
      <c r="BR13" s="23"/>
      <c r="BS13" s="23"/>
      <c r="BT13" s="23"/>
      <c r="BU13" s="23"/>
      <c r="BV13" s="23"/>
      <c r="BW13" s="23"/>
      <c r="BX13" s="23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</row>
    <row r="14" spans="1:98" s="40" customFormat="1" ht="249.95" customHeight="1" x14ac:dyDescent="1.05">
      <c r="A14" s="472" t="s">
        <v>21</v>
      </c>
      <c r="B14" s="33" t="s">
        <v>22</v>
      </c>
      <c r="C14" s="33" t="s">
        <v>23</v>
      </c>
      <c r="D14" s="51" t="s">
        <v>24</v>
      </c>
      <c r="E14" s="53">
        <v>1.1000000000000001</v>
      </c>
      <c r="F14" s="54">
        <v>2</v>
      </c>
      <c r="G14" s="51" t="s">
        <v>25</v>
      </c>
      <c r="H14" s="51" t="s">
        <v>26</v>
      </c>
      <c r="I14" s="54">
        <v>1</v>
      </c>
      <c r="J14" s="595">
        <f t="shared" ref="J14:J66" si="0">F14*E14*I14</f>
        <v>2.2000000000000002</v>
      </c>
      <c r="K14" s="595">
        <f>O14/365</f>
        <v>0.31342465753424659</v>
      </c>
      <c r="L14" s="595">
        <f>K14*30</f>
        <v>9.4027397260273968</v>
      </c>
      <c r="M14" s="595">
        <f>K14*31</f>
        <v>9.7161643835616438</v>
      </c>
      <c r="N14" s="595">
        <f>K14*30.41666666</f>
        <v>9.5333333312438366</v>
      </c>
      <c r="O14" s="598">
        <f>J14*52</f>
        <v>114.4</v>
      </c>
      <c r="P14" s="431"/>
      <c r="Q14" s="315"/>
      <c r="R14" s="316"/>
      <c r="S14" s="284"/>
      <c r="T14" s="284"/>
      <c r="U14" s="317"/>
      <c r="V14" s="101"/>
      <c r="W14" s="318"/>
      <c r="X14" s="318"/>
      <c r="Y14" s="318"/>
      <c r="Z14" s="316"/>
      <c r="AA14" s="173"/>
      <c r="AB14" s="41"/>
      <c r="AC14" s="41"/>
      <c r="AD14" s="41"/>
      <c r="AE14" s="44"/>
      <c r="AF14" s="35"/>
      <c r="AG14" s="35"/>
      <c r="AH14" s="35"/>
      <c r="AI14" s="44"/>
      <c r="AJ14" s="44"/>
      <c r="AK14" s="44"/>
      <c r="AL14" s="356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6"/>
      <c r="BJ14" s="36"/>
      <c r="BK14" s="36"/>
      <c r="BL14" s="36"/>
      <c r="BM14" s="36"/>
      <c r="BN14" s="37"/>
      <c r="BO14" s="369"/>
      <c r="BP14" s="417"/>
      <c r="BQ14" s="369"/>
      <c r="BR14" s="23"/>
      <c r="BS14" s="23"/>
      <c r="BT14" s="23"/>
      <c r="BU14" s="23"/>
      <c r="BV14" s="23"/>
      <c r="BW14" s="23"/>
      <c r="BX14" s="23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</row>
    <row r="15" spans="1:98" s="40" customFormat="1" ht="249.95" customHeight="1" x14ac:dyDescent="1.05">
      <c r="A15" s="472" t="s">
        <v>21</v>
      </c>
      <c r="B15" s="33" t="s">
        <v>22</v>
      </c>
      <c r="C15" s="33" t="s">
        <v>28</v>
      </c>
      <c r="D15" s="51" t="s">
        <v>32</v>
      </c>
      <c r="E15" s="53">
        <v>0.24</v>
      </c>
      <c r="F15" s="54">
        <v>2</v>
      </c>
      <c r="G15" s="51" t="s">
        <v>25</v>
      </c>
      <c r="H15" s="51" t="s">
        <v>26</v>
      </c>
      <c r="I15" s="54">
        <v>1</v>
      </c>
      <c r="J15" s="595">
        <f t="shared" si="0"/>
        <v>0.48</v>
      </c>
      <c r="K15" s="595">
        <f>O15/365</f>
        <v>6.8383561643835619E-2</v>
      </c>
      <c r="L15" s="595">
        <f t="shared" ref="L15:L72" si="1">K15*30</f>
        <v>2.0515068493150688</v>
      </c>
      <c r="M15" s="595">
        <f t="shared" ref="M15:M72" si="2">K15*31</f>
        <v>2.1198904109589041</v>
      </c>
      <c r="N15" s="595">
        <f>K15*30.41666666</f>
        <v>2.0799999995441096</v>
      </c>
      <c r="O15" s="598">
        <f t="shared" ref="O15:O72" si="3">J15*52</f>
        <v>24.96</v>
      </c>
      <c r="P15" s="431"/>
      <c r="Q15" s="315"/>
      <c r="R15" s="316"/>
      <c r="S15" s="284"/>
      <c r="T15" s="284"/>
      <c r="U15" s="347"/>
      <c r="V15" s="101"/>
      <c r="W15" s="318"/>
      <c r="X15" s="318"/>
      <c r="Y15" s="318"/>
      <c r="Z15" s="316"/>
      <c r="AA15" s="173"/>
      <c r="AB15" s="41"/>
      <c r="AC15" s="41"/>
      <c r="AD15" s="41"/>
      <c r="AE15" s="44"/>
      <c r="AF15" s="35"/>
      <c r="AG15" s="35"/>
      <c r="AH15" s="35"/>
      <c r="AI15" s="44"/>
      <c r="AJ15" s="44"/>
      <c r="AK15" s="44"/>
      <c r="AL15" s="356"/>
      <c r="AM15" s="34"/>
      <c r="AN15" s="34"/>
      <c r="AO15" s="34"/>
      <c r="AP15" s="34"/>
      <c r="AQ15" s="34"/>
      <c r="AR15" s="874"/>
      <c r="AS15" s="87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6"/>
      <c r="BJ15" s="36"/>
      <c r="BK15" s="36"/>
      <c r="BL15" s="36"/>
      <c r="BM15" s="36"/>
      <c r="BN15" s="37"/>
      <c r="BO15" s="369"/>
      <c r="BP15" s="369"/>
      <c r="BQ15" s="369"/>
      <c r="BR15" s="23"/>
      <c r="BS15" s="23"/>
      <c r="BT15" s="23"/>
      <c r="BU15" s="23"/>
      <c r="BV15" s="23"/>
      <c r="BW15" s="23"/>
      <c r="BX15" s="23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</row>
    <row r="16" spans="1:98" s="40" customFormat="1" ht="249.95" customHeight="1" x14ac:dyDescent="1.05">
      <c r="A16" s="472" t="s">
        <v>21</v>
      </c>
      <c r="B16" s="91" t="s">
        <v>30</v>
      </c>
      <c r="C16" s="91" t="s">
        <v>31</v>
      </c>
      <c r="D16" s="51" t="s">
        <v>32</v>
      </c>
      <c r="E16" s="53">
        <v>0.24</v>
      </c>
      <c r="F16" s="54">
        <v>1</v>
      </c>
      <c r="G16" s="51" t="s">
        <v>25</v>
      </c>
      <c r="H16" s="51" t="s">
        <v>26</v>
      </c>
      <c r="I16" s="54">
        <v>1</v>
      </c>
      <c r="J16" s="595">
        <f t="shared" si="0"/>
        <v>0.24</v>
      </c>
      <c r="K16" s="595">
        <f>O16/365</f>
        <v>3.419178082191781E-2</v>
      </c>
      <c r="L16" s="595">
        <f t="shared" si="1"/>
        <v>1.0257534246575344</v>
      </c>
      <c r="M16" s="595">
        <f t="shared" si="2"/>
        <v>1.059945205479452</v>
      </c>
      <c r="N16" s="595">
        <f>K16*30.41666666</f>
        <v>1.0399999997720548</v>
      </c>
      <c r="O16" s="598">
        <f t="shared" si="3"/>
        <v>12.48</v>
      </c>
      <c r="P16" s="431"/>
      <c r="Q16" s="315"/>
      <c r="R16" s="316"/>
      <c r="S16" s="284"/>
      <c r="T16" s="284"/>
      <c r="U16" s="317"/>
      <c r="V16" s="100"/>
      <c r="W16" s="318"/>
      <c r="X16" s="318"/>
      <c r="Y16" s="318"/>
      <c r="Z16" s="316"/>
      <c r="AA16" s="173"/>
      <c r="AB16" s="41"/>
      <c r="AC16" s="41"/>
      <c r="AD16" s="41"/>
      <c r="AE16" s="41"/>
      <c r="AF16" s="41"/>
      <c r="AG16" s="42">
        <f>AG11-AG12-AG13-AG14-AG15</f>
        <v>0</v>
      </c>
      <c r="AH16" s="41"/>
      <c r="AI16" s="41"/>
      <c r="AJ16" s="41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6"/>
      <c r="BJ16" s="36"/>
      <c r="BK16" s="36"/>
      <c r="BL16" s="36"/>
      <c r="BM16" s="36"/>
      <c r="BN16" s="37"/>
      <c r="BO16" s="369"/>
      <c r="BP16" s="417"/>
      <c r="BQ16" s="369"/>
      <c r="BR16" s="23"/>
      <c r="BS16" s="23"/>
      <c r="BT16" s="23"/>
      <c r="BU16" s="23"/>
      <c r="BV16" s="23"/>
      <c r="BW16" s="23"/>
      <c r="BX16" s="23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</row>
    <row r="17" spans="1:97" s="40" customFormat="1" ht="249.95" customHeight="1" x14ac:dyDescent="1.05">
      <c r="A17" s="472" t="s">
        <v>21</v>
      </c>
      <c r="B17" s="91" t="s">
        <v>30</v>
      </c>
      <c r="C17" s="33" t="s">
        <v>257</v>
      </c>
      <c r="D17" s="51" t="s">
        <v>24</v>
      </c>
      <c r="E17" s="53">
        <v>1.1000000000000001</v>
      </c>
      <c r="F17" s="54">
        <v>8</v>
      </c>
      <c r="G17" s="51" t="s">
        <v>25</v>
      </c>
      <c r="H17" s="51" t="s">
        <v>26</v>
      </c>
      <c r="I17" s="54">
        <v>1</v>
      </c>
      <c r="J17" s="595">
        <f t="shared" si="0"/>
        <v>8.8000000000000007</v>
      </c>
      <c r="K17" s="595">
        <f t="shared" ref="K17:K72" si="4">O17/365</f>
        <v>1.2536986301369863</v>
      </c>
      <c r="L17" s="595">
        <f t="shared" si="1"/>
        <v>37.610958904109587</v>
      </c>
      <c r="M17" s="595">
        <f t="shared" si="2"/>
        <v>38.864657534246575</v>
      </c>
      <c r="N17" s="595">
        <f t="shared" ref="N17:N72" si="5">K17*30.41666666</f>
        <v>38.133333324975347</v>
      </c>
      <c r="O17" s="598">
        <f t="shared" si="3"/>
        <v>457.6</v>
      </c>
      <c r="P17" s="431"/>
      <c r="Q17" s="315"/>
      <c r="R17" s="316"/>
      <c r="S17" s="284"/>
      <c r="T17" s="284"/>
      <c r="U17" s="317"/>
      <c r="V17" s="101"/>
      <c r="W17" s="318"/>
      <c r="X17" s="318"/>
      <c r="Y17" s="318"/>
      <c r="Z17" s="316"/>
      <c r="AA17" s="173"/>
      <c r="AB17" s="41"/>
      <c r="AC17" s="41"/>
      <c r="AD17" s="41"/>
      <c r="AE17" s="41"/>
      <c r="AF17" s="41"/>
      <c r="AG17" s="41"/>
      <c r="AH17" s="41"/>
      <c r="AI17" s="41"/>
      <c r="AJ17" s="41"/>
      <c r="AK17" s="34"/>
      <c r="AL17" s="34"/>
      <c r="AM17" s="34"/>
      <c r="AN17" s="34"/>
      <c r="AO17" s="34"/>
      <c r="AP17" s="34"/>
      <c r="AQ17" s="34"/>
      <c r="AR17" s="42"/>
      <c r="AS17" s="34"/>
      <c r="AT17" s="34"/>
      <c r="AU17" s="34"/>
      <c r="AV17" s="42"/>
      <c r="AW17" s="42"/>
      <c r="AX17" s="42"/>
      <c r="AY17" s="42"/>
      <c r="AZ17" s="42"/>
      <c r="BA17" s="42"/>
      <c r="BB17" s="34"/>
      <c r="BC17" s="34"/>
      <c r="BD17" s="34"/>
      <c r="BE17" s="34"/>
      <c r="BF17" s="34"/>
      <c r="BG17" s="34"/>
      <c r="BH17" s="34"/>
      <c r="BI17" s="36"/>
      <c r="BJ17" s="36"/>
      <c r="BK17" s="36"/>
      <c r="BL17" s="36"/>
      <c r="BM17" s="36"/>
      <c r="BN17" s="37"/>
      <c r="BO17" s="369"/>
      <c r="BP17" s="417"/>
      <c r="BQ17" s="369"/>
      <c r="BR17" s="23"/>
      <c r="BS17" s="23"/>
      <c r="BT17" s="23"/>
      <c r="BU17" s="23"/>
      <c r="BV17" s="23"/>
      <c r="BW17" s="23"/>
      <c r="BX17" s="23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</row>
    <row r="18" spans="1:97" s="40" customFormat="1" ht="249.95" customHeight="1" x14ac:dyDescent="1.05">
      <c r="A18" s="472" t="s">
        <v>21</v>
      </c>
      <c r="B18" s="33" t="s">
        <v>22</v>
      </c>
      <c r="C18" s="33" t="s">
        <v>33</v>
      </c>
      <c r="D18" s="51" t="s">
        <v>32</v>
      </c>
      <c r="E18" s="53">
        <v>0.24</v>
      </c>
      <c r="F18" s="54">
        <v>2</v>
      </c>
      <c r="G18" s="51" t="s">
        <v>25</v>
      </c>
      <c r="H18" s="51" t="s">
        <v>26</v>
      </c>
      <c r="I18" s="54">
        <v>1</v>
      </c>
      <c r="J18" s="595">
        <f t="shared" si="0"/>
        <v>0.48</v>
      </c>
      <c r="K18" s="595">
        <f t="shared" si="4"/>
        <v>6.8383561643835619E-2</v>
      </c>
      <c r="L18" s="595">
        <f t="shared" si="1"/>
        <v>2.0515068493150688</v>
      </c>
      <c r="M18" s="595">
        <f t="shared" si="2"/>
        <v>2.1198904109589041</v>
      </c>
      <c r="N18" s="595">
        <f t="shared" si="5"/>
        <v>2.0799999995441096</v>
      </c>
      <c r="O18" s="598">
        <f t="shared" si="3"/>
        <v>24.96</v>
      </c>
      <c r="P18" s="431"/>
      <c r="Q18" s="315"/>
      <c r="R18" s="316"/>
      <c r="S18" s="284"/>
      <c r="T18" s="284"/>
      <c r="U18" s="317"/>
      <c r="V18" s="101"/>
      <c r="W18" s="318"/>
      <c r="X18" s="318"/>
      <c r="Y18" s="318"/>
      <c r="Z18" s="316"/>
      <c r="AA18" s="173"/>
      <c r="AB18" s="41"/>
      <c r="AC18" s="41"/>
      <c r="AD18" s="41"/>
      <c r="AE18" s="41"/>
      <c r="AF18" s="41"/>
      <c r="AG18" s="41"/>
      <c r="AH18" s="41"/>
      <c r="AI18" s="41"/>
      <c r="AJ18" s="41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6"/>
      <c r="BJ18" s="36"/>
      <c r="BK18" s="36"/>
      <c r="BL18" s="36"/>
      <c r="BM18" s="36"/>
      <c r="BN18" s="37"/>
      <c r="BO18" s="357"/>
      <c r="BP18" s="357"/>
      <c r="BQ18" s="357"/>
      <c r="BR18" s="23"/>
      <c r="BS18" s="23"/>
      <c r="BT18" s="23"/>
      <c r="BU18" s="23"/>
      <c r="BV18" s="23"/>
      <c r="BW18" s="23"/>
      <c r="BX18" s="23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</row>
    <row r="19" spans="1:97" s="40" customFormat="1" ht="249.95" customHeight="1" x14ac:dyDescent="1.05">
      <c r="A19" s="472" t="s">
        <v>21</v>
      </c>
      <c r="B19" s="33" t="s">
        <v>22</v>
      </c>
      <c r="C19" s="33" t="s">
        <v>34</v>
      </c>
      <c r="D19" s="51" t="s">
        <v>32</v>
      </c>
      <c r="E19" s="53">
        <v>0.24</v>
      </c>
      <c r="F19" s="54">
        <v>2</v>
      </c>
      <c r="G19" s="51" t="s">
        <v>25</v>
      </c>
      <c r="H19" s="51" t="s">
        <v>26</v>
      </c>
      <c r="I19" s="54">
        <v>1</v>
      </c>
      <c r="J19" s="595">
        <f t="shared" si="0"/>
        <v>0.48</v>
      </c>
      <c r="K19" s="595">
        <f t="shared" si="4"/>
        <v>6.8383561643835619E-2</v>
      </c>
      <c r="L19" s="595">
        <f t="shared" si="1"/>
        <v>2.0515068493150688</v>
      </c>
      <c r="M19" s="595">
        <f t="shared" si="2"/>
        <v>2.1198904109589041</v>
      </c>
      <c r="N19" s="595">
        <f t="shared" si="5"/>
        <v>2.0799999995441096</v>
      </c>
      <c r="O19" s="598">
        <f t="shared" si="3"/>
        <v>24.96</v>
      </c>
      <c r="P19" s="431"/>
      <c r="Q19" s="315"/>
      <c r="R19" s="316"/>
      <c r="S19" s="284"/>
      <c r="T19" s="284"/>
      <c r="U19" s="317"/>
      <c r="V19" s="101"/>
      <c r="W19" s="318"/>
      <c r="X19" s="318"/>
      <c r="Y19" s="318"/>
      <c r="Z19" s="316"/>
      <c r="AA19" s="159"/>
      <c r="AB19" s="43"/>
      <c r="AC19" s="43"/>
      <c r="AD19" s="43"/>
      <c r="AE19" s="43"/>
      <c r="AF19" s="43"/>
      <c r="AG19" s="43"/>
      <c r="AH19" s="43"/>
      <c r="AI19" s="43"/>
      <c r="AJ19" s="41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6"/>
      <c r="BJ19" s="36"/>
      <c r="BK19" s="36"/>
      <c r="BL19" s="36"/>
      <c r="BM19" s="36"/>
      <c r="BN19" s="37"/>
      <c r="BO19" s="357"/>
      <c r="BP19" s="357"/>
      <c r="BQ19" s="357"/>
      <c r="BR19" s="23"/>
      <c r="BS19" s="23"/>
      <c r="BT19" s="23"/>
      <c r="BU19" s="23"/>
      <c r="BV19" s="23"/>
      <c r="BW19" s="23"/>
      <c r="BX19" s="23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</row>
    <row r="20" spans="1:97" s="40" customFormat="1" ht="249.95" customHeight="1" x14ac:dyDescent="1.05">
      <c r="A20" s="472" t="s">
        <v>21</v>
      </c>
      <c r="B20" s="33" t="s">
        <v>22</v>
      </c>
      <c r="C20" s="33" t="s">
        <v>35</v>
      </c>
      <c r="D20" s="51" t="s">
        <v>32</v>
      </c>
      <c r="E20" s="53">
        <v>0.24</v>
      </c>
      <c r="F20" s="54">
        <v>2</v>
      </c>
      <c r="G20" s="51" t="s">
        <v>25</v>
      </c>
      <c r="H20" s="51" t="s">
        <v>26</v>
      </c>
      <c r="I20" s="54">
        <v>1</v>
      </c>
      <c r="J20" s="595">
        <f t="shared" si="0"/>
        <v>0.48</v>
      </c>
      <c r="K20" s="595">
        <f t="shared" si="4"/>
        <v>6.8383561643835619E-2</v>
      </c>
      <c r="L20" s="595">
        <f t="shared" si="1"/>
        <v>2.0515068493150688</v>
      </c>
      <c r="M20" s="595">
        <f t="shared" si="2"/>
        <v>2.1198904109589041</v>
      </c>
      <c r="N20" s="595">
        <f t="shared" si="5"/>
        <v>2.0799999995441096</v>
      </c>
      <c r="O20" s="598">
        <f t="shared" si="3"/>
        <v>24.96</v>
      </c>
      <c r="P20" s="431"/>
      <c r="Q20" s="315"/>
      <c r="R20" s="316"/>
      <c r="S20" s="284"/>
      <c r="T20" s="284"/>
      <c r="U20" s="317"/>
      <c r="V20" s="101"/>
      <c r="W20" s="318"/>
      <c r="X20" s="318"/>
      <c r="Y20" s="318"/>
      <c r="Z20" s="316"/>
      <c r="AA20" s="173"/>
      <c r="AB20" s="41"/>
      <c r="AC20" s="41"/>
      <c r="AD20" s="41"/>
      <c r="AE20" s="41"/>
      <c r="AF20" s="41"/>
      <c r="AG20" s="41"/>
      <c r="AH20" s="41"/>
      <c r="AI20" s="41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88"/>
      <c r="BJ20" s="88"/>
      <c r="BK20" s="88"/>
      <c r="BL20" s="88"/>
      <c r="BM20" s="88"/>
      <c r="BN20" s="70"/>
      <c r="BO20" s="371"/>
      <c r="BP20" s="371"/>
      <c r="BQ20" s="371"/>
      <c r="BR20" s="23"/>
      <c r="BS20" s="23"/>
      <c r="BT20" s="23"/>
      <c r="BU20" s="23"/>
      <c r="BV20" s="23"/>
      <c r="BW20" s="23"/>
      <c r="BX20" s="23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</row>
    <row r="21" spans="1:97" s="40" customFormat="1" ht="249.95" customHeight="1" x14ac:dyDescent="1.05">
      <c r="A21" s="472" t="s">
        <v>21</v>
      </c>
      <c r="B21" s="33" t="s">
        <v>22</v>
      </c>
      <c r="C21" s="33" t="s">
        <v>256</v>
      </c>
      <c r="D21" s="51" t="s">
        <v>24</v>
      </c>
      <c r="E21" s="53">
        <v>1.1000000000000001</v>
      </c>
      <c r="F21" s="54">
        <v>8</v>
      </c>
      <c r="G21" s="51" t="s">
        <v>25</v>
      </c>
      <c r="H21" s="51" t="s">
        <v>36</v>
      </c>
      <c r="I21" s="54">
        <v>2</v>
      </c>
      <c r="J21" s="595">
        <f t="shared" si="0"/>
        <v>17.600000000000001</v>
      </c>
      <c r="K21" s="595">
        <f t="shared" si="4"/>
        <v>2.5073972602739727</v>
      </c>
      <c r="L21" s="595">
        <f t="shared" si="1"/>
        <v>75.221917808219175</v>
      </c>
      <c r="M21" s="595">
        <f t="shared" si="2"/>
        <v>77.72931506849315</v>
      </c>
      <c r="N21" s="595">
        <f t="shared" si="5"/>
        <v>76.266666649950693</v>
      </c>
      <c r="O21" s="598">
        <f t="shared" si="3"/>
        <v>915.2</v>
      </c>
      <c r="P21" s="431"/>
      <c r="Q21" s="315"/>
      <c r="R21" s="316"/>
      <c r="S21" s="284"/>
      <c r="T21" s="284"/>
      <c r="U21" s="317"/>
      <c r="V21" s="101"/>
      <c r="W21" s="318"/>
      <c r="X21" s="318"/>
      <c r="Y21" s="318"/>
      <c r="Z21" s="316"/>
      <c r="AA21" s="173"/>
      <c r="AB21" s="41"/>
      <c r="AC21" s="41"/>
      <c r="AD21" s="41"/>
      <c r="AE21" s="41"/>
      <c r="AF21" s="41"/>
      <c r="AG21" s="41"/>
      <c r="AH21" s="41"/>
      <c r="AI21" s="41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372"/>
      <c r="BH21" s="173"/>
      <c r="BI21" s="313"/>
      <c r="BJ21" s="88"/>
      <c r="BK21" s="88"/>
      <c r="BL21" s="372"/>
      <c r="BM21" s="372"/>
      <c r="BN21" s="70"/>
      <c r="BO21" s="371"/>
      <c r="BP21" s="371"/>
      <c r="BQ21" s="371"/>
      <c r="BR21" s="23"/>
      <c r="BS21" s="23"/>
      <c r="BT21" s="23"/>
      <c r="BU21" s="23"/>
      <c r="BV21" s="23"/>
      <c r="BW21" s="23"/>
      <c r="BX21" s="23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</row>
    <row r="22" spans="1:97" s="40" customFormat="1" ht="249.95" customHeight="1" x14ac:dyDescent="1.05">
      <c r="A22" s="472" t="s">
        <v>21</v>
      </c>
      <c r="B22" s="33" t="s">
        <v>22</v>
      </c>
      <c r="C22" s="33" t="s">
        <v>37</v>
      </c>
      <c r="D22" s="51" t="s">
        <v>24</v>
      </c>
      <c r="E22" s="53">
        <v>1.1000000000000001</v>
      </c>
      <c r="F22" s="54">
        <v>12</v>
      </c>
      <c r="G22" s="51" t="s">
        <v>25</v>
      </c>
      <c r="H22" s="51" t="s">
        <v>36</v>
      </c>
      <c r="I22" s="54">
        <v>2</v>
      </c>
      <c r="J22" s="595">
        <f t="shared" si="0"/>
        <v>26.400000000000002</v>
      </c>
      <c r="K22" s="595">
        <f t="shared" si="4"/>
        <v>3.7610958904109593</v>
      </c>
      <c r="L22" s="595">
        <f t="shared" si="1"/>
        <v>112.83287671232878</v>
      </c>
      <c r="M22" s="595">
        <f t="shared" si="2"/>
        <v>116.59397260273974</v>
      </c>
      <c r="N22" s="595">
        <f t="shared" si="5"/>
        <v>114.39999997492605</v>
      </c>
      <c r="O22" s="598">
        <f t="shared" si="3"/>
        <v>1372.8000000000002</v>
      </c>
      <c r="P22" s="431"/>
      <c r="Q22" s="877"/>
      <c r="R22" s="316"/>
      <c r="S22" s="815"/>
      <c r="T22" s="284"/>
      <c r="U22" s="878"/>
      <c r="V22" s="101"/>
      <c r="W22" s="845"/>
      <c r="X22" s="845"/>
      <c r="Y22" s="318"/>
      <c r="Z22" s="316"/>
      <c r="AA22" s="876"/>
      <c r="AB22" s="41"/>
      <c r="AC22" s="41"/>
      <c r="AD22" s="41"/>
      <c r="AE22" s="41"/>
      <c r="AF22" s="41"/>
      <c r="AG22" s="41"/>
      <c r="AH22" s="41"/>
      <c r="AI22" s="41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72"/>
      <c r="BI22" s="372"/>
      <c r="BJ22" s="372"/>
      <c r="BK22" s="372"/>
      <c r="BL22" s="372"/>
      <c r="BM22" s="372"/>
      <c r="BN22" s="373"/>
      <c r="BO22" s="374"/>
      <c r="BP22" s="374"/>
      <c r="BQ22" s="375"/>
      <c r="BR22" s="373"/>
      <c r="BS22" s="373"/>
      <c r="BT22" s="373"/>
      <c r="BU22" s="358"/>
      <c r="BV22" s="881"/>
      <c r="BW22" s="881"/>
      <c r="BX22" s="881"/>
      <c r="BY22" s="881"/>
      <c r="BZ22" s="358"/>
      <c r="CA22" s="359"/>
      <c r="CB22" s="55"/>
      <c r="CC22" s="360"/>
      <c r="CD22" s="55"/>
      <c r="CE22" s="881"/>
      <c r="CF22" s="881"/>
      <c r="CG22" s="881"/>
      <c r="CH22" s="361"/>
      <c r="CI22" s="37"/>
      <c r="CJ22" s="37"/>
      <c r="CK22" s="37"/>
      <c r="CL22" s="37"/>
      <c r="CM22" s="37"/>
    </row>
    <row r="23" spans="1:97" s="40" customFormat="1" ht="249.95" customHeight="1" x14ac:dyDescent="1.05">
      <c r="A23" s="472" t="s">
        <v>21</v>
      </c>
      <c r="B23" s="33" t="s">
        <v>22</v>
      </c>
      <c r="C23" s="33" t="s">
        <v>255</v>
      </c>
      <c r="D23" s="51" t="s">
        <v>24</v>
      </c>
      <c r="E23" s="53">
        <v>1.1000000000000001</v>
      </c>
      <c r="F23" s="54">
        <v>10</v>
      </c>
      <c r="G23" s="51" t="s">
        <v>25</v>
      </c>
      <c r="H23" s="51" t="s">
        <v>36</v>
      </c>
      <c r="I23" s="54">
        <v>2</v>
      </c>
      <c r="J23" s="595">
        <f t="shared" si="0"/>
        <v>22</v>
      </c>
      <c r="K23" s="595">
        <f t="shared" si="4"/>
        <v>3.1342465753424658</v>
      </c>
      <c r="L23" s="595"/>
      <c r="M23" s="595"/>
      <c r="N23" s="595">
        <f t="shared" si="5"/>
        <v>95.333333312438356</v>
      </c>
      <c r="O23" s="598">
        <f t="shared" si="3"/>
        <v>1144</v>
      </c>
      <c r="P23" s="431"/>
      <c r="Q23" s="877"/>
      <c r="R23" s="316"/>
      <c r="S23" s="815"/>
      <c r="T23" s="569"/>
      <c r="U23" s="878"/>
      <c r="V23" s="101"/>
      <c r="W23" s="845"/>
      <c r="X23" s="845"/>
      <c r="Y23" s="572"/>
      <c r="Z23" s="316"/>
      <c r="AA23" s="876"/>
      <c r="AB23" s="568"/>
      <c r="AC23" s="568"/>
      <c r="AD23" s="568"/>
      <c r="AE23" s="568"/>
      <c r="AF23" s="568"/>
      <c r="AG23" s="568"/>
      <c r="AH23" s="568"/>
      <c r="AI23" s="568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72"/>
      <c r="BI23" s="372"/>
      <c r="BJ23" s="372"/>
      <c r="BK23" s="372"/>
      <c r="BL23" s="372"/>
      <c r="BM23" s="372"/>
      <c r="BN23" s="373"/>
      <c r="BO23" s="374"/>
      <c r="BP23" s="374"/>
      <c r="BQ23" s="375"/>
      <c r="BR23" s="373"/>
      <c r="BS23" s="373"/>
      <c r="BT23" s="373"/>
      <c r="BU23" s="358"/>
      <c r="BV23" s="570"/>
      <c r="BW23" s="570"/>
      <c r="BX23" s="570"/>
      <c r="BY23" s="570"/>
      <c r="BZ23" s="358"/>
      <c r="CA23" s="570"/>
      <c r="CB23" s="55"/>
      <c r="CC23" s="571"/>
      <c r="CD23" s="55"/>
      <c r="CE23" s="570"/>
      <c r="CF23" s="570"/>
      <c r="CG23" s="570"/>
      <c r="CH23" s="361"/>
      <c r="CI23" s="37"/>
      <c r="CJ23" s="37"/>
      <c r="CK23" s="37"/>
      <c r="CL23" s="37"/>
      <c r="CM23" s="37"/>
    </row>
    <row r="24" spans="1:97" s="40" customFormat="1" ht="249.95" customHeight="1" x14ac:dyDescent="1.05">
      <c r="A24" s="472" t="s">
        <v>21</v>
      </c>
      <c r="B24" s="33" t="s">
        <v>22</v>
      </c>
      <c r="C24" s="33" t="s">
        <v>38</v>
      </c>
      <c r="D24" s="51" t="s">
        <v>39</v>
      </c>
      <c r="E24" s="53">
        <v>7</v>
      </c>
      <c r="F24" s="54">
        <v>25</v>
      </c>
      <c r="G24" s="51" t="s">
        <v>40</v>
      </c>
      <c r="H24" s="51" t="s">
        <v>51</v>
      </c>
      <c r="I24" s="54">
        <v>1.9230750000000001E-2</v>
      </c>
      <c r="J24" s="595">
        <f t="shared" si="0"/>
        <v>3.3653812500000004</v>
      </c>
      <c r="K24" s="595">
        <f t="shared" si="4"/>
        <v>0.4794515753424658</v>
      </c>
      <c r="L24" s="595">
        <f t="shared" si="1"/>
        <v>14.383547260273973</v>
      </c>
      <c r="M24" s="595">
        <f t="shared" si="2"/>
        <v>14.862998835616439</v>
      </c>
      <c r="N24" s="595">
        <f t="shared" si="5"/>
        <v>14.583318746803657</v>
      </c>
      <c r="O24" s="598">
        <f t="shared" si="3"/>
        <v>174.99982500000002</v>
      </c>
      <c r="P24" s="431"/>
      <c r="Q24" s="877"/>
      <c r="R24" s="316"/>
      <c r="S24" s="815"/>
      <c r="T24" s="284"/>
      <c r="U24" s="878"/>
      <c r="V24" s="101"/>
      <c r="W24" s="845"/>
      <c r="X24" s="845"/>
      <c r="Y24" s="318"/>
      <c r="Z24" s="316"/>
      <c r="AA24" s="876"/>
      <c r="AB24" s="41"/>
      <c r="AC24" s="41"/>
      <c r="AD24" s="41"/>
      <c r="AE24" s="41"/>
      <c r="AF24" s="41"/>
      <c r="AG24" s="41"/>
      <c r="AH24" s="41"/>
      <c r="AI24" s="41"/>
      <c r="AJ24" s="159"/>
      <c r="AK24" s="159"/>
      <c r="AL24" s="314"/>
      <c r="AM24" s="314"/>
      <c r="AN24" s="314"/>
      <c r="AO24" s="314"/>
      <c r="AP24" s="314"/>
      <c r="AQ24" s="159"/>
      <c r="AR24" s="314"/>
      <c r="AS24" s="159"/>
      <c r="AT24" s="159"/>
      <c r="AU24" s="314"/>
      <c r="AV24" s="159"/>
      <c r="AW24" s="159"/>
      <c r="AX24" s="159"/>
      <c r="AY24" s="159"/>
      <c r="AZ24" s="159"/>
      <c r="BA24" s="159"/>
      <c r="BB24" s="314"/>
      <c r="BC24" s="314"/>
      <c r="BD24" s="318"/>
      <c r="BE24" s="318"/>
      <c r="BF24" s="314"/>
      <c r="BG24" s="314"/>
      <c r="BH24" s="314"/>
      <c r="BI24" s="314"/>
      <c r="BJ24" s="314"/>
      <c r="BK24" s="314"/>
      <c r="BL24" s="313"/>
      <c r="BM24" s="313"/>
      <c r="BN24" s="373"/>
      <c r="BO24" s="376"/>
      <c r="BP24" s="882"/>
      <c r="BQ24" s="376"/>
      <c r="BR24" s="376"/>
      <c r="BS24" s="882"/>
      <c r="BT24" s="376"/>
      <c r="BU24" s="362"/>
      <c r="BV24" s="363"/>
      <c r="BW24" s="363"/>
      <c r="BX24" s="364"/>
      <c r="BY24" s="47"/>
      <c r="BZ24" s="47"/>
      <c r="CA24" s="47"/>
      <c r="CB24" s="365"/>
      <c r="CC24" s="47"/>
      <c r="CD24" s="883"/>
      <c r="CE24" s="45"/>
      <c r="CF24" s="45"/>
      <c r="CG24" s="55"/>
      <c r="CH24" s="366"/>
      <c r="CI24" s="367"/>
      <c r="CJ24" s="367"/>
      <c r="CK24" s="367"/>
      <c r="CL24" s="367"/>
      <c r="CM24" s="37"/>
    </row>
    <row r="25" spans="1:97" s="40" customFormat="1" ht="249.95" customHeight="1" x14ac:dyDescent="1.05">
      <c r="A25" s="472" t="s">
        <v>21</v>
      </c>
      <c r="B25" s="33" t="s">
        <v>22</v>
      </c>
      <c r="C25" s="91" t="s">
        <v>41</v>
      </c>
      <c r="D25" s="51" t="s">
        <v>32</v>
      </c>
      <c r="E25" s="53">
        <v>0.24</v>
      </c>
      <c r="F25" s="54">
        <v>3</v>
      </c>
      <c r="G25" s="51" t="s">
        <v>25</v>
      </c>
      <c r="H25" s="51" t="s">
        <v>26</v>
      </c>
      <c r="I25" s="54">
        <v>1</v>
      </c>
      <c r="J25" s="595">
        <f t="shared" si="0"/>
        <v>0.72</v>
      </c>
      <c r="K25" s="595">
        <f t="shared" si="4"/>
        <v>0.10257534246575342</v>
      </c>
      <c r="L25" s="595">
        <f t="shared" si="1"/>
        <v>3.0772602739726027</v>
      </c>
      <c r="M25" s="595">
        <f t="shared" si="2"/>
        <v>3.1798356164383561</v>
      </c>
      <c r="N25" s="595">
        <f t="shared" si="5"/>
        <v>3.1199999993161645</v>
      </c>
      <c r="O25" s="598">
        <f t="shared" si="3"/>
        <v>37.44</v>
      </c>
      <c r="P25" s="431"/>
      <c r="Q25" s="315"/>
      <c r="R25" s="316"/>
      <c r="S25" s="284"/>
      <c r="T25" s="284"/>
      <c r="U25" s="317"/>
      <c r="V25" s="100"/>
      <c r="W25" s="318"/>
      <c r="X25" s="318"/>
      <c r="Y25" s="318"/>
      <c r="Z25" s="316"/>
      <c r="AA25" s="173"/>
      <c r="AB25" s="41"/>
      <c r="AC25" s="41"/>
      <c r="AD25" s="41"/>
      <c r="AE25" s="41"/>
      <c r="AF25" s="41"/>
      <c r="AG25" s="41"/>
      <c r="AH25" s="41"/>
      <c r="AI25" s="41"/>
      <c r="AJ25" s="159"/>
      <c r="AK25" s="159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159"/>
      <c r="AW25" s="159"/>
      <c r="AX25" s="159"/>
      <c r="AY25" s="159"/>
      <c r="AZ25" s="159"/>
      <c r="BA25" s="159"/>
      <c r="BB25" s="313"/>
      <c r="BC25" s="313"/>
      <c r="BD25" s="313"/>
      <c r="BE25" s="313"/>
      <c r="BF25" s="313"/>
      <c r="BG25" s="313"/>
      <c r="BH25" s="314"/>
      <c r="BI25" s="314"/>
      <c r="BJ25" s="313"/>
      <c r="BK25" s="313"/>
      <c r="BL25" s="313"/>
      <c r="BM25" s="313"/>
      <c r="BN25" s="373"/>
      <c r="BO25" s="376"/>
      <c r="BP25" s="882"/>
      <c r="BQ25" s="376"/>
      <c r="BR25" s="376"/>
      <c r="BS25" s="882"/>
      <c r="BT25" s="376"/>
      <c r="BU25" s="362"/>
      <c r="BV25" s="363"/>
      <c r="BW25" s="363"/>
      <c r="BX25" s="363"/>
      <c r="BY25" s="55"/>
      <c r="BZ25" s="47"/>
      <c r="CA25" s="47"/>
      <c r="CB25" s="365"/>
      <c r="CC25" s="47"/>
      <c r="CD25" s="884"/>
      <c r="CE25" s="55"/>
      <c r="CF25" s="55"/>
      <c r="CG25" s="55"/>
      <c r="CH25" s="366"/>
      <c r="CI25" s="367"/>
      <c r="CJ25" s="367"/>
      <c r="CK25" s="367"/>
      <c r="CL25" s="367"/>
      <c r="CM25" s="37"/>
    </row>
    <row r="26" spans="1:97" s="40" customFormat="1" ht="249.95" customHeight="1" x14ac:dyDescent="1.05">
      <c r="A26" s="472" t="s">
        <v>21</v>
      </c>
      <c r="B26" s="33" t="s">
        <v>22</v>
      </c>
      <c r="C26" s="33" t="s">
        <v>42</v>
      </c>
      <c r="D26" s="51" t="s">
        <v>24</v>
      </c>
      <c r="E26" s="53">
        <v>1.1000000000000001</v>
      </c>
      <c r="F26" s="54">
        <v>1</v>
      </c>
      <c r="G26" s="51" t="s">
        <v>40</v>
      </c>
      <c r="H26" s="51" t="s">
        <v>26</v>
      </c>
      <c r="I26" s="54">
        <v>1</v>
      </c>
      <c r="J26" s="595">
        <f t="shared" si="0"/>
        <v>1.1000000000000001</v>
      </c>
      <c r="K26" s="595">
        <f t="shared" si="4"/>
        <v>0.15671232876712329</v>
      </c>
      <c r="L26" s="595">
        <f t="shared" si="1"/>
        <v>4.7013698630136984</v>
      </c>
      <c r="M26" s="595">
        <f t="shared" si="2"/>
        <v>4.8580821917808219</v>
      </c>
      <c r="N26" s="595">
        <f t="shared" si="5"/>
        <v>4.7666666656219183</v>
      </c>
      <c r="O26" s="598">
        <f t="shared" si="3"/>
        <v>57.2</v>
      </c>
      <c r="P26" s="431"/>
      <c r="Q26" s="315"/>
      <c r="R26" s="316"/>
      <c r="S26" s="284"/>
      <c r="T26" s="284"/>
      <c r="U26" s="317"/>
      <c r="V26" s="101"/>
      <c r="W26" s="318"/>
      <c r="X26" s="318"/>
      <c r="Y26" s="318"/>
      <c r="Z26" s="316"/>
      <c r="AA26" s="173"/>
      <c r="AB26" s="41"/>
      <c r="AC26" s="41"/>
      <c r="AD26" s="41"/>
      <c r="AE26" s="41"/>
      <c r="AF26" s="41"/>
      <c r="AG26" s="41"/>
      <c r="AH26" s="41"/>
      <c r="AI26" s="41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4"/>
      <c r="BI26" s="314"/>
      <c r="BJ26" s="313"/>
      <c r="BK26" s="313"/>
      <c r="BL26" s="314"/>
      <c r="BM26" s="314"/>
      <c r="BN26" s="373"/>
      <c r="BO26" s="376"/>
      <c r="BP26" s="376"/>
      <c r="BQ26" s="376"/>
      <c r="BR26" s="376"/>
      <c r="BS26" s="376"/>
      <c r="BT26" s="376"/>
      <c r="BU26" s="362"/>
      <c r="BV26" s="45"/>
      <c r="BW26" s="45"/>
      <c r="BX26" s="45"/>
      <c r="BY26" s="46"/>
      <c r="BZ26" s="47"/>
      <c r="CA26" s="47"/>
      <c r="CB26" s="365"/>
      <c r="CC26" s="47"/>
      <c r="CD26" s="55"/>
      <c r="CE26" s="55"/>
      <c r="CF26" s="55"/>
      <c r="CG26" s="55"/>
      <c r="CH26" s="366"/>
      <c r="CI26" s="367"/>
      <c r="CJ26" s="367"/>
      <c r="CK26" s="367"/>
      <c r="CL26" s="367"/>
      <c r="CM26" s="37"/>
    </row>
    <row r="27" spans="1:97" s="40" customFormat="1" ht="249.95" customHeight="1" x14ac:dyDescent="1.05">
      <c r="A27" s="472" t="s">
        <v>21</v>
      </c>
      <c r="B27" s="33" t="s">
        <v>22</v>
      </c>
      <c r="C27" s="33" t="s">
        <v>43</v>
      </c>
      <c r="D27" s="51" t="s">
        <v>24</v>
      </c>
      <c r="E27" s="53">
        <v>1.1000000000000001</v>
      </c>
      <c r="F27" s="516">
        <v>3</v>
      </c>
      <c r="G27" s="51" t="s">
        <v>40</v>
      </c>
      <c r="H27" s="51" t="s">
        <v>26</v>
      </c>
      <c r="I27" s="54">
        <v>1</v>
      </c>
      <c r="J27" s="595">
        <f t="shared" si="0"/>
        <v>3.3000000000000003</v>
      </c>
      <c r="K27" s="595">
        <f t="shared" si="4"/>
        <v>0.47013698630136991</v>
      </c>
      <c r="L27" s="595">
        <f t="shared" si="1"/>
        <v>14.104109589041098</v>
      </c>
      <c r="M27" s="595">
        <f t="shared" si="2"/>
        <v>14.574246575342467</v>
      </c>
      <c r="N27" s="595">
        <f t="shared" si="5"/>
        <v>14.299999996865756</v>
      </c>
      <c r="O27" s="598">
        <f t="shared" si="3"/>
        <v>171.60000000000002</v>
      </c>
      <c r="P27" s="431"/>
      <c r="Q27" s="315"/>
      <c r="R27" s="316"/>
      <c r="S27" s="284"/>
      <c r="T27" s="284"/>
      <c r="U27" s="101"/>
      <c r="V27" s="101"/>
      <c r="W27" s="318"/>
      <c r="X27" s="318"/>
      <c r="Y27" s="318"/>
      <c r="Z27" s="316"/>
      <c r="AA27" s="173"/>
      <c r="AB27" s="41"/>
      <c r="AC27" s="41"/>
      <c r="AD27" s="41"/>
      <c r="AE27" s="41"/>
      <c r="AF27" s="41"/>
      <c r="AG27" s="41"/>
      <c r="AH27" s="41"/>
      <c r="AI27" s="41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4"/>
      <c r="BI27" s="314"/>
      <c r="BJ27" s="313"/>
      <c r="BK27" s="313"/>
      <c r="BL27" s="314"/>
      <c r="BM27" s="314"/>
      <c r="BN27" s="373"/>
      <c r="BO27" s="376"/>
      <c r="BP27" s="376"/>
      <c r="BQ27" s="376"/>
      <c r="BR27" s="376"/>
      <c r="BS27" s="376"/>
      <c r="BT27" s="376"/>
      <c r="BU27" s="362"/>
      <c r="BV27" s="45"/>
      <c r="BW27" s="45"/>
      <c r="BX27" s="45"/>
      <c r="BY27" s="46"/>
      <c r="BZ27" s="47"/>
      <c r="CA27" s="47"/>
      <c r="CB27" s="365"/>
      <c r="CC27" s="47"/>
      <c r="CD27" s="55"/>
      <c r="CE27" s="55"/>
      <c r="CF27" s="55"/>
      <c r="CG27" s="55"/>
      <c r="CH27" s="366"/>
      <c r="CI27" s="367"/>
      <c r="CJ27" s="367"/>
      <c r="CK27" s="367"/>
      <c r="CL27" s="367"/>
      <c r="CM27" s="37"/>
    </row>
    <row r="28" spans="1:97" s="40" customFormat="1" ht="200.1" customHeight="1" x14ac:dyDescent="1.05">
      <c r="A28" s="472" t="s">
        <v>21</v>
      </c>
      <c r="B28" s="33" t="s">
        <v>22</v>
      </c>
      <c r="C28" s="33" t="s">
        <v>44</v>
      </c>
      <c r="D28" s="51" t="s">
        <v>24</v>
      </c>
      <c r="E28" s="53">
        <v>1.1000000000000001</v>
      </c>
      <c r="F28" s="54">
        <v>2</v>
      </c>
      <c r="G28" s="51" t="s">
        <v>25</v>
      </c>
      <c r="H28" s="51" t="s">
        <v>45</v>
      </c>
      <c r="I28" s="54">
        <v>0.46160000000000001</v>
      </c>
      <c r="J28" s="595">
        <f t="shared" si="0"/>
        <v>1.0155200000000002</v>
      </c>
      <c r="K28" s="595">
        <f t="shared" si="4"/>
        <v>0.14467682191780823</v>
      </c>
      <c r="L28" s="595">
        <f t="shared" si="1"/>
        <v>4.3403046575342472</v>
      </c>
      <c r="M28" s="595">
        <f t="shared" si="2"/>
        <v>4.4849814794520553</v>
      </c>
      <c r="N28" s="595">
        <f t="shared" si="5"/>
        <v>4.4005866657021553</v>
      </c>
      <c r="O28" s="598">
        <f t="shared" si="3"/>
        <v>52.807040000000008</v>
      </c>
      <c r="P28" s="431"/>
      <c r="Q28" s="315"/>
      <c r="R28" s="316"/>
      <c r="S28" s="284"/>
      <c r="T28" s="284"/>
      <c r="U28" s="317"/>
      <c r="V28" s="101"/>
      <c r="W28" s="318"/>
      <c r="X28" s="318"/>
      <c r="Y28" s="318"/>
      <c r="Z28" s="316"/>
      <c r="AA28" s="173"/>
      <c r="AB28" s="41"/>
      <c r="AC28" s="41"/>
      <c r="AD28" s="41"/>
      <c r="AE28" s="41"/>
      <c r="AF28" s="41"/>
      <c r="AG28" s="41"/>
      <c r="AH28" s="41"/>
      <c r="AI28" s="41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4"/>
      <c r="BI28" s="314"/>
      <c r="BJ28" s="313"/>
      <c r="BK28" s="313"/>
      <c r="BL28" s="314"/>
      <c r="BM28" s="314"/>
      <c r="BN28" s="373"/>
      <c r="BO28" s="376"/>
      <c r="BP28" s="376"/>
      <c r="BQ28" s="376"/>
      <c r="BR28" s="376"/>
      <c r="BS28" s="376"/>
      <c r="BT28" s="376"/>
      <c r="BU28" s="362"/>
      <c r="BV28" s="45"/>
      <c r="BW28" s="45"/>
      <c r="BX28" s="45"/>
      <c r="BY28" s="46"/>
      <c r="BZ28" s="47"/>
      <c r="CA28" s="47"/>
      <c r="CB28" s="365"/>
      <c r="CC28" s="47"/>
      <c r="CD28" s="55"/>
      <c r="CE28" s="55"/>
      <c r="CF28" s="55"/>
      <c r="CG28" s="55"/>
      <c r="CH28" s="366"/>
      <c r="CI28" s="367"/>
      <c r="CJ28" s="367"/>
      <c r="CK28" s="367"/>
      <c r="CL28" s="367"/>
      <c r="CM28" s="37"/>
    </row>
    <row r="29" spans="1:97" s="40" customFormat="1" ht="200.1" customHeight="1" x14ac:dyDescent="1.05">
      <c r="A29" s="472" t="s">
        <v>21</v>
      </c>
      <c r="B29" s="33" t="s">
        <v>22</v>
      </c>
      <c r="C29" s="33" t="s">
        <v>46</v>
      </c>
      <c r="D29" s="51" t="s">
        <v>24</v>
      </c>
      <c r="E29" s="53">
        <v>1.1000000000000001</v>
      </c>
      <c r="F29" s="54">
        <v>2</v>
      </c>
      <c r="G29" s="51" t="s">
        <v>40</v>
      </c>
      <c r="H29" s="51" t="s">
        <v>45</v>
      </c>
      <c r="I29" s="54">
        <v>0.46160000000000001</v>
      </c>
      <c r="J29" s="595">
        <f t="shared" si="0"/>
        <v>1.0155200000000002</v>
      </c>
      <c r="K29" s="595">
        <f t="shared" si="4"/>
        <v>0.14467682191780823</v>
      </c>
      <c r="L29" s="595">
        <f t="shared" si="1"/>
        <v>4.3403046575342472</v>
      </c>
      <c r="M29" s="595">
        <f t="shared" si="2"/>
        <v>4.4849814794520553</v>
      </c>
      <c r="N29" s="595">
        <f t="shared" si="5"/>
        <v>4.4005866657021553</v>
      </c>
      <c r="O29" s="598">
        <f t="shared" si="3"/>
        <v>52.807040000000008</v>
      </c>
      <c r="P29" s="431"/>
      <c r="Q29" s="877"/>
      <c r="R29" s="316"/>
      <c r="S29" s="815"/>
      <c r="T29" s="284"/>
      <c r="U29" s="317"/>
      <c r="V29" s="319"/>
      <c r="W29" s="845"/>
      <c r="X29" s="318"/>
      <c r="Y29" s="318"/>
      <c r="Z29" s="316"/>
      <c r="AA29" s="173"/>
      <c r="AB29" s="41"/>
      <c r="AC29" s="41"/>
      <c r="AD29" s="41"/>
      <c r="AE29" s="41"/>
      <c r="AF29" s="41"/>
      <c r="AG29" s="41"/>
      <c r="AH29" s="41"/>
      <c r="AI29" s="41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73"/>
      <c r="BO29" s="377"/>
      <c r="BP29" s="377"/>
      <c r="BQ29" s="377"/>
      <c r="BR29" s="377"/>
      <c r="BS29" s="377"/>
      <c r="BT29" s="377"/>
      <c r="BU29" s="56"/>
      <c r="BV29" s="52"/>
      <c r="BW29" s="52"/>
      <c r="BX29" s="52"/>
      <c r="BY29" s="55"/>
      <c r="BZ29" s="55"/>
      <c r="CA29" s="57"/>
      <c r="CB29" s="58"/>
      <c r="CC29" s="59"/>
      <c r="CD29" s="57"/>
      <c r="CE29" s="59"/>
      <c r="CF29" s="52"/>
      <c r="CG29" s="52"/>
      <c r="CH29" s="368"/>
      <c r="CI29" s="37"/>
      <c r="CJ29" s="37"/>
      <c r="CK29" s="37"/>
      <c r="CL29" s="37"/>
      <c r="CM29" s="37"/>
    </row>
    <row r="30" spans="1:97" s="40" customFormat="1" ht="200.1" customHeight="1" x14ac:dyDescent="1.05">
      <c r="A30" s="472" t="s">
        <v>21</v>
      </c>
      <c r="B30" s="33" t="s">
        <v>22</v>
      </c>
      <c r="C30" s="33" t="s">
        <v>235</v>
      </c>
      <c r="D30" s="51" t="s">
        <v>24</v>
      </c>
      <c r="E30" s="53">
        <v>1.1000000000000001</v>
      </c>
      <c r="F30" s="54">
        <v>3</v>
      </c>
      <c r="G30" s="51" t="s">
        <v>40</v>
      </c>
      <c r="H30" s="51" t="s">
        <v>45</v>
      </c>
      <c r="I30" s="54">
        <v>0.46160000000000001</v>
      </c>
      <c r="J30" s="595">
        <f t="shared" ref="J30" si="6">F30*E30*I30</f>
        <v>1.5232800000000002</v>
      </c>
      <c r="K30" s="595">
        <f t="shared" ref="K30" si="7">O30/365</f>
        <v>0.21701523287671237</v>
      </c>
      <c r="L30" s="595">
        <f t="shared" ref="L30" si="8">K30*30</f>
        <v>6.5104569863013708</v>
      </c>
      <c r="M30" s="595">
        <f t="shared" ref="M30" si="9">K30*31</f>
        <v>6.7274722191780834</v>
      </c>
      <c r="N30" s="595">
        <f t="shared" ref="N30" si="10">K30*30.41666666</f>
        <v>6.6008799985532329</v>
      </c>
      <c r="O30" s="598">
        <f t="shared" ref="O30" si="11">J30*52</f>
        <v>79.210560000000015</v>
      </c>
      <c r="P30" s="431"/>
      <c r="Q30" s="877"/>
      <c r="R30" s="316"/>
      <c r="S30" s="815"/>
      <c r="T30" s="525"/>
      <c r="U30" s="526"/>
      <c r="V30" s="319"/>
      <c r="W30" s="845"/>
      <c r="X30" s="527"/>
      <c r="Y30" s="527"/>
      <c r="Z30" s="316"/>
      <c r="AA30" s="528"/>
      <c r="AB30" s="524"/>
      <c r="AC30" s="524"/>
      <c r="AD30" s="524"/>
      <c r="AE30" s="524"/>
      <c r="AF30" s="524"/>
      <c r="AG30" s="524"/>
      <c r="AH30" s="524"/>
      <c r="AI30" s="524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73"/>
      <c r="BO30" s="377"/>
      <c r="BP30" s="377"/>
      <c r="BQ30" s="377"/>
      <c r="BR30" s="377"/>
      <c r="BS30" s="377"/>
      <c r="BT30" s="377"/>
      <c r="BU30" s="56"/>
      <c r="BV30" s="52"/>
      <c r="BW30" s="52"/>
      <c r="BX30" s="52"/>
      <c r="BY30" s="55"/>
      <c r="BZ30" s="55"/>
      <c r="CA30" s="57"/>
      <c r="CB30" s="58"/>
      <c r="CC30" s="59"/>
      <c r="CD30" s="57"/>
      <c r="CE30" s="59"/>
      <c r="CF30" s="52"/>
      <c r="CG30" s="52"/>
      <c r="CH30" s="368"/>
      <c r="CI30" s="37"/>
      <c r="CJ30" s="37"/>
      <c r="CK30" s="37"/>
      <c r="CL30" s="37"/>
      <c r="CM30" s="37"/>
    </row>
    <row r="31" spans="1:97" s="40" customFormat="1" ht="200.1" customHeight="1" x14ac:dyDescent="1.05">
      <c r="A31" s="472" t="s">
        <v>21</v>
      </c>
      <c r="B31" s="33" t="s">
        <v>22</v>
      </c>
      <c r="C31" s="33" t="s">
        <v>47</v>
      </c>
      <c r="D31" s="51" t="s">
        <v>24</v>
      </c>
      <c r="E31" s="53">
        <v>1.1000000000000001</v>
      </c>
      <c r="F31" s="54">
        <v>2</v>
      </c>
      <c r="G31" s="51" t="s">
        <v>40</v>
      </c>
      <c r="H31" s="51" t="s">
        <v>45</v>
      </c>
      <c r="I31" s="54">
        <v>0.46160000000000001</v>
      </c>
      <c r="J31" s="595">
        <f t="shared" si="0"/>
        <v>1.0155200000000002</v>
      </c>
      <c r="K31" s="595">
        <f t="shared" si="4"/>
        <v>0.14467682191780823</v>
      </c>
      <c r="L31" s="595">
        <f t="shared" si="1"/>
        <v>4.3403046575342472</v>
      </c>
      <c r="M31" s="595">
        <f t="shared" si="2"/>
        <v>4.4849814794520553</v>
      </c>
      <c r="N31" s="595">
        <f t="shared" si="5"/>
        <v>4.4005866657021553</v>
      </c>
      <c r="O31" s="598">
        <f t="shared" si="3"/>
        <v>52.807040000000008</v>
      </c>
      <c r="P31" s="431"/>
      <c r="Q31" s="877"/>
      <c r="R31" s="316"/>
      <c r="S31" s="815"/>
      <c r="T31" s="284"/>
      <c r="U31" s="317"/>
      <c r="V31" s="319"/>
      <c r="W31" s="845"/>
      <c r="X31" s="318"/>
      <c r="Y31" s="318"/>
      <c r="Z31" s="316"/>
      <c r="AA31" s="173"/>
      <c r="AB31" s="41"/>
      <c r="AC31" s="41"/>
      <c r="AD31" s="41"/>
      <c r="AE31" s="41"/>
      <c r="AF31" s="41"/>
      <c r="AG31" s="41"/>
      <c r="AH31" s="41"/>
      <c r="AI31" s="41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88"/>
      <c r="BJ31" s="88"/>
      <c r="BK31" s="88"/>
      <c r="BL31" s="88"/>
      <c r="BM31" s="88"/>
      <c r="BN31" s="373"/>
      <c r="BO31" s="377"/>
      <c r="BP31" s="377"/>
      <c r="BQ31" s="377"/>
      <c r="BR31" s="377"/>
      <c r="BS31" s="377"/>
      <c r="BT31" s="377"/>
      <c r="BU31" s="56"/>
      <c r="BV31" s="52"/>
      <c r="BW31" s="52"/>
      <c r="BX31" s="52"/>
      <c r="BY31" s="55"/>
      <c r="BZ31" s="55"/>
      <c r="CA31" s="57"/>
      <c r="CB31" s="58"/>
      <c r="CC31" s="59"/>
      <c r="CD31" s="57"/>
      <c r="CE31" s="59"/>
      <c r="CF31" s="52"/>
      <c r="CG31" s="52"/>
      <c r="CH31" s="52"/>
      <c r="CI31" s="37"/>
      <c r="CJ31" s="37"/>
      <c r="CK31" s="37"/>
      <c r="CL31" s="37"/>
      <c r="CM31" s="37"/>
    </row>
    <row r="32" spans="1:97" s="40" customFormat="1" ht="200.1" customHeight="1" x14ac:dyDescent="1.05">
      <c r="A32" s="472" t="s">
        <v>21</v>
      </c>
      <c r="B32" s="33" t="s">
        <v>22</v>
      </c>
      <c r="C32" s="33" t="s">
        <v>48</v>
      </c>
      <c r="D32" s="51" t="s">
        <v>53</v>
      </c>
      <c r="E32" s="53">
        <v>1.1000000000000001</v>
      </c>
      <c r="F32" s="54">
        <v>1</v>
      </c>
      <c r="G32" s="51" t="s">
        <v>25</v>
      </c>
      <c r="H32" s="51" t="s">
        <v>49</v>
      </c>
      <c r="I32" s="54">
        <v>0.23077</v>
      </c>
      <c r="J32" s="595">
        <f t="shared" si="0"/>
        <v>0.25384700000000004</v>
      </c>
      <c r="K32" s="595">
        <f t="shared" si="4"/>
        <v>3.6164504109589046E-2</v>
      </c>
      <c r="L32" s="595">
        <f t="shared" si="1"/>
        <v>1.0849351232876714</v>
      </c>
      <c r="M32" s="595">
        <f t="shared" si="2"/>
        <v>1.1210996273972604</v>
      </c>
      <c r="N32" s="595">
        <f t="shared" si="5"/>
        <v>1.1000036664255701</v>
      </c>
      <c r="O32" s="598">
        <f t="shared" si="3"/>
        <v>13.200044000000002</v>
      </c>
      <c r="P32" s="431"/>
      <c r="Q32" s="877"/>
      <c r="R32" s="316"/>
      <c r="S32" s="815"/>
      <c r="T32" s="537"/>
      <c r="U32" s="540"/>
      <c r="V32" s="319"/>
      <c r="W32" s="845"/>
      <c r="X32" s="535"/>
      <c r="Y32" s="535"/>
      <c r="Z32" s="316"/>
      <c r="AA32" s="538"/>
      <c r="AB32" s="536"/>
      <c r="AC32" s="536"/>
      <c r="AD32" s="536"/>
      <c r="AE32" s="536"/>
      <c r="AF32" s="536"/>
      <c r="AG32" s="536"/>
      <c r="AH32" s="536"/>
      <c r="AI32" s="536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8"/>
      <c r="BC32" s="538"/>
      <c r="BD32" s="538"/>
      <c r="BE32" s="538"/>
      <c r="BF32" s="538"/>
      <c r="BG32" s="538"/>
      <c r="BH32" s="538"/>
      <c r="BI32" s="88"/>
      <c r="BJ32" s="88"/>
      <c r="BK32" s="88"/>
      <c r="BL32" s="88"/>
      <c r="BM32" s="88"/>
      <c r="BN32" s="373"/>
      <c r="BO32" s="377"/>
      <c r="BP32" s="377"/>
      <c r="BQ32" s="377"/>
      <c r="BR32" s="377"/>
      <c r="BS32" s="377"/>
      <c r="BT32" s="377"/>
      <c r="BU32" s="56"/>
      <c r="BV32" s="52"/>
      <c r="BW32" s="52"/>
      <c r="BX32" s="52"/>
      <c r="BY32" s="55"/>
      <c r="BZ32" s="55"/>
      <c r="CA32" s="57"/>
      <c r="CB32" s="58"/>
      <c r="CC32" s="59"/>
      <c r="CD32" s="57"/>
      <c r="CE32" s="59"/>
      <c r="CF32" s="52"/>
      <c r="CG32" s="52"/>
      <c r="CH32" s="52"/>
      <c r="CI32" s="37"/>
      <c r="CJ32" s="37"/>
      <c r="CK32" s="37"/>
      <c r="CL32" s="37"/>
      <c r="CM32" s="37"/>
    </row>
    <row r="33" spans="1:91" s="40" customFormat="1" ht="200.1" customHeight="1" x14ac:dyDescent="1.05">
      <c r="A33" s="472" t="s">
        <v>21</v>
      </c>
      <c r="B33" s="33" t="s">
        <v>22</v>
      </c>
      <c r="C33" s="33" t="s">
        <v>48</v>
      </c>
      <c r="D33" s="51" t="s">
        <v>39</v>
      </c>
      <c r="E33" s="53">
        <v>7</v>
      </c>
      <c r="F33" s="54">
        <v>10</v>
      </c>
      <c r="G33" s="51" t="s">
        <v>40</v>
      </c>
      <c r="H33" s="51" t="s">
        <v>51</v>
      </c>
      <c r="I33" s="54">
        <v>1.9230750000000001E-2</v>
      </c>
      <c r="J33" s="595">
        <f t="shared" si="0"/>
        <v>1.3461525000000001</v>
      </c>
      <c r="K33" s="595">
        <f t="shared" si="4"/>
        <v>0.19178063013698632</v>
      </c>
      <c r="L33" s="595">
        <f t="shared" si="1"/>
        <v>5.7534189041095898</v>
      </c>
      <c r="M33" s="595">
        <f t="shared" si="2"/>
        <v>5.9451995342465755</v>
      </c>
      <c r="N33" s="595">
        <f t="shared" si="5"/>
        <v>5.8333274987214629</v>
      </c>
      <c r="O33" s="598">
        <f t="shared" si="3"/>
        <v>69.999930000000006</v>
      </c>
      <c r="P33" s="431"/>
      <c r="Q33" s="877"/>
      <c r="R33" s="316"/>
      <c r="S33" s="815"/>
      <c r="T33" s="284"/>
      <c r="U33" s="317"/>
      <c r="V33" s="319"/>
      <c r="W33" s="845"/>
      <c r="X33" s="318"/>
      <c r="Y33" s="318"/>
      <c r="Z33" s="316"/>
      <c r="AA33" s="173"/>
      <c r="AB33" s="41"/>
      <c r="AC33" s="41"/>
      <c r="AD33" s="41"/>
      <c r="AE33" s="41"/>
      <c r="AF33" s="41"/>
      <c r="AG33" s="41"/>
      <c r="AH33" s="41"/>
      <c r="AI33" s="41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88"/>
      <c r="BJ33" s="88"/>
      <c r="BK33" s="88"/>
      <c r="BL33" s="88"/>
      <c r="BM33" s="88"/>
      <c r="BN33" s="373"/>
      <c r="BO33" s="377"/>
      <c r="BP33" s="377"/>
      <c r="BQ33" s="377"/>
      <c r="BR33" s="377"/>
      <c r="BS33" s="377"/>
      <c r="BT33" s="377"/>
      <c r="BU33" s="56"/>
      <c r="BV33" s="52"/>
      <c r="BW33" s="52"/>
      <c r="BX33" s="52"/>
      <c r="BY33" s="55"/>
      <c r="BZ33" s="55"/>
      <c r="CA33" s="57"/>
      <c r="CB33" s="58"/>
      <c r="CC33" s="59"/>
      <c r="CD33" s="57"/>
      <c r="CE33" s="59"/>
      <c r="CF33" s="52"/>
      <c r="CG33" s="52"/>
      <c r="CH33" s="52"/>
      <c r="CI33" s="37"/>
      <c r="CJ33" s="37"/>
      <c r="CK33" s="37"/>
      <c r="CL33" s="37"/>
      <c r="CM33" s="37"/>
    </row>
    <row r="34" spans="1:91" s="40" customFormat="1" ht="200.1" customHeight="1" x14ac:dyDescent="1.05">
      <c r="A34" s="472" t="s">
        <v>21</v>
      </c>
      <c r="B34" s="33" t="s">
        <v>22</v>
      </c>
      <c r="C34" s="33" t="s">
        <v>50</v>
      </c>
      <c r="D34" s="51" t="s">
        <v>39</v>
      </c>
      <c r="E34" s="53">
        <v>7</v>
      </c>
      <c r="F34" s="54">
        <v>30</v>
      </c>
      <c r="G34" s="51" t="s">
        <v>25</v>
      </c>
      <c r="H34" s="51" t="s">
        <v>51</v>
      </c>
      <c r="I34" s="54">
        <v>1.9230750000000001E-2</v>
      </c>
      <c r="J34" s="595">
        <f t="shared" si="0"/>
        <v>4.0384575000000007</v>
      </c>
      <c r="K34" s="595">
        <f t="shared" si="4"/>
        <v>0.57534189041095907</v>
      </c>
      <c r="L34" s="595">
        <f>K34*30</f>
        <v>17.260256712328772</v>
      </c>
      <c r="M34" s="595">
        <f>K34*31</f>
        <v>17.835598602739729</v>
      </c>
      <c r="N34" s="595">
        <f>K34*30.41666666</f>
        <v>17.499982496164392</v>
      </c>
      <c r="O34" s="598">
        <f>J34*52</f>
        <v>209.99979000000005</v>
      </c>
      <c r="P34" s="431"/>
      <c r="Q34" s="315"/>
      <c r="R34" s="316"/>
      <c r="S34" s="284"/>
      <c r="T34" s="284"/>
      <c r="U34" s="317"/>
      <c r="V34" s="319"/>
      <c r="W34" s="318"/>
      <c r="X34" s="318"/>
      <c r="Y34" s="318"/>
      <c r="Z34" s="316"/>
      <c r="AA34" s="174"/>
      <c r="AB34" s="60"/>
      <c r="AC34" s="60"/>
      <c r="AD34" s="60"/>
      <c r="AE34" s="60"/>
      <c r="AF34" s="60"/>
      <c r="AG34" s="60"/>
      <c r="AH34" s="60"/>
      <c r="AI34" s="60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378"/>
      <c r="BJ34" s="378"/>
      <c r="BK34" s="378"/>
      <c r="BL34" s="378"/>
      <c r="BM34" s="378"/>
      <c r="BN34" s="373"/>
      <c r="BO34" s="379"/>
      <c r="BP34" s="379"/>
      <c r="BQ34" s="379"/>
      <c r="BR34" s="373"/>
      <c r="BS34" s="373"/>
      <c r="BT34" s="373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37"/>
      <c r="CJ34" s="37"/>
      <c r="CK34" s="37"/>
      <c r="CL34" s="37"/>
      <c r="CM34" s="37"/>
    </row>
    <row r="35" spans="1:91" s="40" customFormat="1" ht="200.1" customHeight="1" x14ac:dyDescent="1.05">
      <c r="A35" s="472" t="s">
        <v>21</v>
      </c>
      <c r="B35" s="51" t="s">
        <v>22</v>
      </c>
      <c r="C35" s="51" t="s">
        <v>52</v>
      </c>
      <c r="D35" s="51" t="s">
        <v>53</v>
      </c>
      <c r="E35" s="53">
        <v>1.1000000000000001</v>
      </c>
      <c r="F35" s="54">
        <v>1</v>
      </c>
      <c r="G35" s="51" t="s">
        <v>25</v>
      </c>
      <c r="H35" s="51" t="s">
        <v>26</v>
      </c>
      <c r="I35" s="54">
        <v>1</v>
      </c>
      <c r="J35" s="595">
        <f t="shared" si="0"/>
        <v>1.1000000000000001</v>
      </c>
      <c r="K35" s="595">
        <f t="shared" si="4"/>
        <v>0.15671232876712329</v>
      </c>
      <c r="L35" s="595">
        <f t="shared" si="1"/>
        <v>4.7013698630136984</v>
      </c>
      <c r="M35" s="595">
        <f t="shared" si="2"/>
        <v>4.8580821917808219</v>
      </c>
      <c r="N35" s="595">
        <f t="shared" si="5"/>
        <v>4.7666666656219183</v>
      </c>
      <c r="O35" s="598">
        <f t="shared" si="3"/>
        <v>57.2</v>
      </c>
      <c r="P35" s="431"/>
      <c r="Q35" s="877"/>
      <c r="R35" s="316"/>
      <c r="S35" s="815"/>
      <c r="T35" s="284"/>
      <c r="U35" s="878"/>
      <c r="V35" s="348"/>
      <c r="W35" s="845"/>
      <c r="X35" s="318"/>
      <c r="Y35" s="318"/>
      <c r="Z35" s="316"/>
      <c r="AA35" s="876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36"/>
      <c r="BJ35" s="36"/>
      <c r="BK35" s="36"/>
      <c r="BL35" s="36"/>
      <c r="BM35" s="36"/>
      <c r="BN35" s="37"/>
      <c r="BO35" s="369"/>
      <c r="BP35" s="369"/>
      <c r="BQ35" s="369"/>
      <c r="BR35" s="37"/>
      <c r="BS35" s="37"/>
      <c r="BT35" s="37"/>
      <c r="BU35" s="37"/>
      <c r="BV35" s="37"/>
      <c r="BW35" s="37"/>
      <c r="BX35" s="37"/>
      <c r="BY35" s="37"/>
      <c r="BZ35" s="37"/>
      <c r="CA35" s="367"/>
      <c r="CB35" s="367"/>
      <c r="CC35" s="37"/>
      <c r="CD35" s="120"/>
      <c r="CE35" s="37"/>
      <c r="CF35" s="37"/>
      <c r="CG35" s="37"/>
      <c r="CH35" s="37"/>
      <c r="CI35" s="37"/>
      <c r="CJ35" s="37"/>
      <c r="CK35" s="37"/>
      <c r="CL35" s="37"/>
      <c r="CM35" s="37"/>
    </row>
    <row r="36" spans="1:91" s="40" customFormat="1" ht="200.1" customHeight="1" x14ac:dyDescent="1.05">
      <c r="A36" s="472" t="s">
        <v>21</v>
      </c>
      <c r="B36" s="51" t="s">
        <v>22</v>
      </c>
      <c r="C36" s="51" t="s">
        <v>231</v>
      </c>
      <c r="D36" s="51" t="s">
        <v>53</v>
      </c>
      <c r="E36" s="53">
        <v>1.1000000000000001</v>
      </c>
      <c r="F36" s="54">
        <v>2</v>
      </c>
      <c r="G36" s="51" t="s">
        <v>25</v>
      </c>
      <c r="H36" s="51" t="s">
        <v>26</v>
      </c>
      <c r="I36" s="54">
        <v>1</v>
      </c>
      <c r="J36" s="595">
        <f t="shared" si="0"/>
        <v>2.2000000000000002</v>
      </c>
      <c r="K36" s="595">
        <f t="shared" si="4"/>
        <v>0.31342465753424659</v>
      </c>
      <c r="L36" s="595">
        <f t="shared" si="1"/>
        <v>9.4027397260273968</v>
      </c>
      <c r="M36" s="595">
        <f t="shared" si="2"/>
        <v>9.7161643835616438</v>
      </c>
      <c r="N36" s="595">
        <f t="shared" si="5"/>
        <v>9.5333333312438366</v>
      </c>
      <c r="O36" s="598">
        <f t="shared" si="3"/>
        <v>114.4</v>
      </c>
      <c r="P36" s="431"/>
      <c r="Q36" s="877"/>
      <c r="R36" s="316"/>
      <c r="S36" s="815"/>
      <c r="T36" s="284"/>
      <c r="U36" s="878"/>
      <c r="V36" s="348"/>
      <c r="W36" s="845"/>
      <c r="X36" s="318"/>
      <c r="Y36" s="318"/>
      <c r="Z36" s="316"/>
      <c r="AA36" s="876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36"/>
      <c r="BJ36" s="36"/>
      <c r="BK36" s="36"/>
      <c r="BL36" s="36"/>
      <c r="BM36" s="36"/>
      <c r="BN36" s="37"/>
      <c r="BO36" s="61"/>
      <c r="BP36" s="61"/>
      <c r="BQ36" s="61"/>
      <c r="BR36" s="62"/>
      <c r="BS36" s="62"/>
      <c r="BT36" s="62"/>
      <c r="BU36" s="62"/>
      <c r="BV36" s="62"/>
      <c r="BW36" s="62"/>
      <c r="BX36" s="62"/>
      <c r="BY36" s="62"/>
      <c r="BZ36" s="63"/>
      <c r="CA36" s="880"/>
      <c r="CB36" s="880"/>
      <c r="CC36" s="62"/>
      <c r="CD36" s="64"/>
      <c r="CE36" s="64"/>
      <c r="CF36" s="37"/>
      <c r="CG36" s="37"/>
      <c r="CH36" s="37"/>
      <c r="CI36" s="37"/>
      <c r="CJ36" s="37"/>
      <c r="CK36" s="37"/>
      <c r="CL36" s="37"/>
      <c r="CM36" s="37"/>
    </row>
    <row r="37" spans="1:91" s="40" customFormat="1" ht="200.1" customHeight="1" x14ac:dyDescent="1.05">
      <c r="A37" s="472" t="s">
        <v>21</v>
      </c>
      <c r="B37" s="33" t="s">
        <v>22</v>
      </c>
      <c r="C37" s="51" t="s">
        <v>54</v>
      </c>
      <c r="D37" s="51" t="s">
        <v>53</v>
      </c>
      <c r="E37" s="53">
        <v>1.1000000000000001</v>
      </c>
      <c r="F37" s="54">
        <v>1</v>
      </c>
      <c r="G37" s="51" t="s">
        <v>25</v>
      </c>
      <c r="H37" s="51" t="s">
        <v>36</v>
      </c>
      <c r="I37" s="54">
        <v>2</v>
      </c>
      <c r="J37" s="595">
        <f t="shared" si="0"/>
        <v>2.2000000000000002</v>
      </c>
      <c r="K37" s="595">
        <f t="shared" si="4"/>
        <v>0.31342465753424659</v>
      </c>
      <c r="L37" s="595">
        <f t="shared" si="1"/>
        <v>9.4027397260273968</v>
      </c>
      <c r="M37" s="595">
        <f t="shared" si="2"/>
        <v>9.7161643835616438</v>
      </c>
      <c r="N37" s="595">
        <f t="shared" si="5"/>
        <v>9.5333333312438366</v>
      </c>
      <c r="O37" s="598">
        <f t="shared" si="3"/>
        <v>114.4</v>
      </c>
      <c r="P37" s="431"/>
      <c r="Q37" s="877"/>
      <c r="R37" s="316"/>
      <c r="S37" s="815"/>
      <c r="T37" s="284"/>
      <c r="U37" s="878"/>
      <c r="V37" s="348"/>
      <c r="W37" s="845"/>
      <c r="X37" s="845"/>
      <c r="Y37" s="318"/>
      <c r="Z37" s="316"/>
      <c r="AA37" s="876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36"/>
      <c r="BJ37" s="36"/>
      <c r="BK37" s="36"/>
      <c r="BL37" s="36"/>
      <c r="BM37" s="36"/>
      <c r="BN37" s="37"/>
      <c r="BO37" s="65"/>
      <c r="BP37" s="65"/>
      <c r="BQ37" s="65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7"/>
      <c r="CE37" s="67"/>
      <c r="CF37" s="37"/>
      <c r="CG37" s="37"/>
      <c r="CH37" s="37"/>
      <c r="CI37" s="37"/>
      <c r="CJ37" s="37"/>
      <c r="CK37" s="37"/>
      <c r="CL37" s="37"/>
      <c r="CM37" s="37"/>
    </row>
    <row r="38" spans="1:91" s="40" customFormat="1" ht="200.1" customHeight="1" x14ac:dyDescent="1.05">
      <c r="A38" s="472" t="s">
        <v>21</v>
      </c>
      <c r="B38" s="33" t="s">
        <v>22</v>
      </c>
      <c r="C38" s="51" t="s">
        <v>55</v>
      </c>
      <c r="D38" s="51" t="s">
        <v>53</v>
      </c>
      <c r="E38" s="53">
        <v>1.1000000000000001</v>
      </c>
      <c r="F38" s="54">
        <v>1</v>
      </c>
      <c r="G38" s="51" t="s">
        <v>25</v>
      </c>
      <c r="H38" s="51" t="s">
        <v>36</v>
      </c>
      <c r="I38" s="54">
        <v>2</v>
      </c>
      <c r="J38" s="595">
        <f t="shared" si="0"/>
        <v>2.2000000000000002</v>
      </c>
      <c r="K38" s="595">
        <f t="shared" si="4"/>
        <v>0.31342465753424659</v>
      </c>
      <c r="L38" s="595">
        <f t="shared" si="1"/>
        <v>9.4027397260273968</v>
      </c>
      <c r="M38" s="595">
        <f t="shared" si="2"/>
        <v>9.7161643835616438</v>
      </c>
      <c r="N38" s="595">
        <f t="shared" si="5"/>
        <v>9.5333333312438366</v>
      </c>
      <c r="O38" s="598">
        <f t="shared" si="3"/>
        <v>114.4</v>
      </c>
      <c r="P38" s="431"/>
      <c r="Q38" s="877"/>
      <c r="R38" s="316"/>
      <c r="S38" s="815"/>
      <c r="T38" s="284"/>
      <c r="U38" s="878"/>
      <c r="V38" s="348"/>
      <c r="W38" s="845"/>
      <c r="X38" s="845"/>
      <c r="Y38" s="318"/>
      <c r="Z38" s="316"/>
      <c r="AA38" s="876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36"/>
      <c r="BJ38" s="36"/>
      <c r="BK38" s="36"/>
      <c r="BL38" s="36"/>
      <c r="BM38" s="36"/>
      <c r="BN38" s="37"/>
      <c r="BO38" s="68"/>
      <c r="BP38" s="68"/>
      <c r="BQ38" s="68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7"/>
      <c r="CE38" s="67"/>
      <c r="CF38" s="37"/>
      <c r="CG38" s="37"/>
      <c r="CH38" s="37"/>
      <c r="CI38" s="37"/>
      <c r="CJ38" s="37"/>
      <c r="CK38" s="37"/>
      <c r="CL38" s="37"/>
      <c r="CM38" s="37"/>
    </row>
    <row r="39" spans="1:91" s="40" customFormat="1" ht="200.1" customHeight="1" x14ac:dyDescent="1.05">
      <c r="A39" s="472" t="s">
        <v>21</v>
      </c>
      <c r="B39" s="33" t="s">
        <v>22</v>
      </c>
      <c r="C39" s="51" t="s">
        <v>56</v>
      </c>
      <c r="D39" s="51" t="s">
        <v>53</v>
      </c>
      <c r="E39" s="53">
        <v>1.1000000000000001</v>
      </c>
      <c r="F39" s="54">
        <v>4</v>
      </c>
      <c r="G39" s="51" t="s">
        <v>25</v>
      </c>
      <c r="H39" s="51" t="s">
        <v>36</v>
      </c>
      <c r="I39" s="54">
        <v>2</v>
      </c>
      <c r="J39" s="595">
        <f t="shared" si="0"/>
        <v>8.8000000000000007</v>
      </c>
      <c r="K39" s="595">
        <f t="shared" si="4"/>
        <v>1.2536986301369863</v>
      </c>
      <c r="L39" s="595">
        <f t="shared" si="1"/>
        <v>37.610958904109587</v>
      </c>
      <c r="M39" s="595">
        <f t="shared" si="2"/>
        <v>38.864657534246575</v>
      </c>
      <c r="N39" s="595">
        <f t="shared" si="5"/>
        <v>38.133333324975347</v>
      </c>
      <c r="O39" s="598">
        <f t="shared" si="3"/>
        <v>457.6</v>
      </c>
      <c r="P39" s="431"/>
      <c r="Q39" s="877"/>
      <c r="R39" s="316"/>
      <c r="S39" s="815"/>
      <c r="T39" s="284"/>
      <c r="U39" s="878"/>
      <c r="V39" s="348"/>
      <c r="W39" s="845"/>
      <c r="X39" s="845"/>
      <c r="Y39" s="318"/>
      <c r="Z39" s="316"/>
      <c r="AA39" s="876"/>
      <c r="AB39" s="41"/>
      <c r="AC39" s="879"/>
      <c r="AD39" s="60"/>
      <c r="AE39" s="879"/>
      <c r="AF39" s="879"/>
      <c r="AG39" s="879"/>
      <c r="AH39" s="60"/>
      <c r="AI39" s="879"/>
      <c r="AJ39" s="879"/>
      <c r="AK39" s="60"/>
      <c r="AL39" s="41"/>
      <c r="AM39" s="41"/>
      <c r="AN39" s="41"/>
      <c r="AO39" s="41"/>
      <c r="AP39" s="41"/>
      <c r="AQ39" s="60"/>
      <c r="AR39" s="41"/>
      <c r="AS39" s="42"/>
      <c r="AT39" s="42"/>
      <c r="AU39" s="42"/>
      <c r="AV39" s="42"/>
      <c r="AW39" s="42"/>
      <c r="AX39" s="41"/>
      <c r="AY39" s="42"/>
      <c r="AZ39" s="42"/>
      <c r="BA39" s="322"/>
      <c r="BB39" s="322"/>
      <c r="BC39" s="41"/>
      <c r="BD39" s="41"/>
      <c r="BE39" s="41"/>
      <c r="BF39" s="41"/>
      <c r="BG39" s="41"/>
      <c r="BH39" s="874"/>
      <c r="BI39" s="874"/>
      <c r="BJ39" s="36"/>
      <c r="BK39" s="36"/>
      <c r="BL39" s="36"/>
      <c r="BM39" s="36"/>
      <c r="BN39" s="37"/>
      <c r="BO39" s="68"/>
      <c r="BP39" s="68"/>
      <c r="BQ39" s="68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7"/>
      <c r="CE39" s="67"/>
      <c r="CF39" s="37"/>
      <c r="CG39" s="37"/>
      <c r="CH39" s="37"/>
      <c r="CI39" s="37"/>
      <c r="CJ39" s="37"/>
      <c r="CK39" s="37"/>
      <c r="CL39" s="37"/>
      <c r="CM39" s="37"/>
    </row>
    <row r="40" spans="1:91" s="40" customFormat="1" ht="200.1" customHeight="1" x14ac:dyDescent="1.05">
      <c r="A40" s="472" t="s">
        <v>21</v>
      </c>
      <c r="B40" s="33" t="s">
        <v>22</v>
      </c>
      <c r="C40" s="51" t="s">
        <v>57</v>
      </c>
      <c r="D40" s="51" t="s">
        <v>53</v>
      </c>
      <c r="E40" s="53">
        <v>1.1000000000000001</v>
      </c>
      <c r="F40" s="54">
        <v>1</v>
      </c>
      <c r="G40" s="51" t="s">
        <v>25</v>
      </c>
      <c r="H40" s="51" t="s">
        <v>26</v>
      </c>
      <c r="I40" s="54">
        <v>1</v>
      </c>
      <c r="J40" s="595">
        <f t="shared" si="0"/>
        <v>1.1000000000000001</v>
      </c>
      <c r="K40" s="595">
        <f t="shared" si="4"/>
        <v>0.15671232876712329</v>
      </c>
      <c r="L40" s="595">
        <f t="shared" si="1"/>
        <v>4.7013698630136984</v>
      </c>
      <c r="M40" s="595">
        <f t="shared" si="2"/>
        <v>4.8580821917808219</v>
      </c>
      <c r="N40" s="595">
        <f t="shared" si="5"/>
        <v>4.7666666656219183</v>
      </c>
      <c r="O40" s="598">
        <f t="shared" si="3"/>
        <v>57.2</v>
      </c>
      <c r="P40" s="431"/>
      <c r="Q40" s="877"/>
      <c r="R40" s="316"/>
      <c r="S40" s="815"/>
      <c r="T40" s="284"/>
      <c r="U40" s="878"/>
      <c r="V40" s="348"/>
      <c r="W40" s="845"/>
      <c r="X40" s="845"/>
      <c r="Y40" s="318"/>
      <c r="Z40" s="316"/>
      <c r="AA40" s="876"/>
      <c r="AB40" s="41"/>
      <c r="AC40" s="879"/>
      <c r="AD40" s="60"/>
      <c r="AE40" s="879"/>
      <c r="AF40" s="879"/>
      <c r="AG40" s="879"/>
      <c r="AH40" s="60"/>
      <c r="AI40" s="874"/>
      <c r="AJ40" s="874"/>
      <c r="AK40" s="41"/>
      <c r="AL40" s="41"/>
      <c r="AM40" s="41"/>
      <c r="AN40" s="41"/>
      <c r="AO40" s="41"/>
      <c r="AP40" s="41"/>
      <c r="AQ40" s="60"/>
      <c r="AR40" s="41"/>
      <c r="AS40" s="42"/>
      <c r="AT40" s="42"/>
      <c r="AU40" s="42"/>
      <c r="AV40" s="42"/>
      <c r="AW40" s="42"/>
      <c r="AX40" s="41"/>
      <c r="AY40" s="42"/>
      <c r="AZ40" s="42"/>
      <c r="BA40" s="42"/>
      <c r="BB40" s="69"/>
      <c r="BC40" s="69"/>
      <c r="BD40" s="41"/>
      <c r="BE40" s="42"/>
      <c r="BF40" s="42"/>
      <c r="BG40" s="42"/>
      <c r="BH40" s="370"/>
      <c r="BI40" s="370"/>
      <c r="BJ40" s="36"/>
      <c r="BK40" s="36"/>
      <c r="BL40" s="36"/>
      <c r="BM40" s="36"/>
      <c r="BN40" s="37"/>
      <c r="BO40" s="68"/>
      <c r="BP40" s="68"/>
      <c r="BQ40" s="68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7"/>
      <c r="CE40" s="67"/>
      <c r="CF40" s="37"/>
      <c r="CG40" s="37"/>
      <c r="CH40" s="37"/>
      <c r="CI40" s="37"/>
      <c r="CJ40" s="37"/>
      <c r="CK40" s="37"/>
      <c r="CL40" s="37"/>
      <c r="CM40" s="37"/>
    </row>
    <row r="41" spans="1:91" s="40" customFormat="1" ht="200.1" customHeight="1" x14ac:dyDescent="1.05">
      <c r="A41" s="472" t="s">
        <v>21</v>
      </c>
      <c r="B41" s="33" t="s">
        <v>22</v>
      </c>
      <c r="C41" s="51" t="s">
        <v>58</v>
      </c>
      <c r="D41" s="51" t="s">
        <v>53</v>
      </c>
      <c r="E41" s="53">
        <v>1.1000000000000001</v>
      </c>
      <c r="F41" s="54">
        <v>1</v>
      </c>
      <c r="G41" s="51" t="s">
        <v>25</v>
      </c>
      <c r="H41" s="54" t="s">
        <v>45</v>
      </c>
      <c r="I41" s="54">
        <v>0.46160000000000001</v>
      </c>
      <c r="J41" s="595">
        <f t="shared" si="0"/>
        <v>0.5077600000000001</v>
      </c>
      <c r="K41" s="595">
        <f t="shared" si="4"/>
        <v>7.2338410958904115E-2</v>
      </c>
      <c r="L41" s="595">
        <f t="shared" si="1"/>
        <v>2.1701523287671236</v>
      </c>
      <c r="M41" s="595">
        <f t="shared" si="2"/>
        <v>2.2424907397260276</v>
      </c>
      <c r="N41" s="595">
        <f t="shared" si="5"/>
        <v>2.2002933328510776</v>
      </c>
      <c r="O41" s="598">
        <f t="shared" si="3"/>
        <v>26.403520000000004</v>
      </c>
      <c r="P41" s="431"/>
      <c r="Q41" s="877"/>
      <c r="R41" s="316"/>
      <c r="S41" s="815"/>
      <c r="T41" s="284"/>
      <c r="U41" s="878"/>
      <c r="V41" s="348"/>
      <c r="W41" s="845"/>
      <c r="X41" s="845"/>
      <c r="Y41" s="318"/>
      <c r="Z41" s="316"/>
      <c r="AA41" s="876"/>
      <c r="AB41" s="41"/>
      <c r="AC41" s="60"/>
      <c r="AD41" s="60"/>
      <c r="AE41" s="60"/>
      <c r="AF41" s="60"/>
      <c r="AG41" s="60"/>
      <c r="AH41" s="60"/>
      <c r="AI41" s="60"/>
      <c r="AJ41" s="41"/>
      <c r="AK41" s="41"/>
      <c r="AL41" s="41"/>
      <c r="AM41" s="41"/>
      <c r="AN41" s="41"/>
      <c r="AO41" s="41"/>
      <c r="AP41" s="41"/>
      <c r="AQ41" s="41"/>
      <c r="AR41" s="41"/>
      <c r="AS41" s="42"/>
      <c r="AT41" s="42"/>
      <c r="AU41" s="42"/>
      <c r="AV41" s="42"/>
      <c r="AW41" s="42"/>
      <c r="AX41" s="41"/>
      <c r="AY41" s="42"/>
      <c r="AZ41" s="42"/>
      <c r="BA41" s="42"/>
      <c r="BB41" s="69"/>
      <c r="BC41" s="69"/>
      <c r="BD41" s="41"/>
      <c r="BE41" s="42"/>
      <c r="BF41" s="42"/>
      <c r="BG41" s="42"/>
      <c r="BH41" s="370"/>
      <c r="BI41" s="370"/>
      <c r="BJ41" s="36"/>
      <c r="BK41" s="36"/>
      <c r="BL41" s="36"/>
      <c r="BM41" s="36"/>
      <c r="BN41" s="37"/>
      <c r="BO41" s="70"/>
      <c r="BP41" s="70"/>
      <c r="BQ41" s="70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2"/>
      <c r="CE41" s="72"/>
      <c r="CF41" s="37"/>
      <c r="CG41" s="37"/>
      <c r="CH41" s="37"/>
      <c r="CI41" s="37"/>
      <c r="CJ41" s="37"/>
      <c r="CK41" s="37"/>
      <c r="CL41" s="37"/>
      <c r="CM41" s="37"/>
    </row>
    <row r="42" spans="1:91" s="40" customFormat="1" ht="200.1" customHeight="1" x14ac:dyDescent="1.05">
      <c r="A42" s="472" t="s">
        <v>21</v>
      </c>
      <c r="B42" s="33" t="s">
        <v>22</v>
      </c>
      <c r="C42" s="51" t="s">
        <v>59</v>
      </c>
      <c r="D42" s="51" t="s">
        <v>53</v>
      </c>
      <c r="E42" s="53">
        <v>1.1000000000000001</v>
      </c>
      <c r="F42" s="54">
        <v>1</v>
      </c>
      <c r="G42" s="51" t="s">
        <v>25</v>
      </c>
      <c r="H42" s="54" t="s">
        <v>45</v>
      </c>
      <c r="I42" s="54">
        <v>0.46160000000000001</v>
      </c>
      <c r="J42" s="595">
        <f t="shared" si="0"/>
        <v>0.5077600000000001</v>
      </c>
      <c r="K42" s="595">
        <f t="shared" si="4"/>
        <v>7.2338410958904115E-2</v>
      </c>
      <c r="L42" s="595">
        <f t="shared" si="1"/>
        <v>2.1701523287671236</v>
      </c>
      <c r="M42" s="595">
        <f t="shared" si="2"/>
        <v>2.2424907397260276</v>
      </c>
      <c r="N42" s="595">
        <f t="shared" si="5"/>
        <v>2.2002933328510776</v>
      </c>
      <c r="O42" s="598">
        <f t="shared" si="3"/>
        <v>26.403520000000004</v>
      </c>
      <c r="P42" s="431"/>
      <c r="Q42" s="877"/>
      <c r="R42" s="316"/>
      <c r="S42" s="815"/>
      <c r="T42" s="284"/>
      <c r="U42" s="878"/>
      <c r="V42" s="348"/>
      <c r="W42" s="845"/>
      <c r="X42" s="845"/>
      <c r="Y42" s="318"/>
      <c r="Z42" s="316"/>
      <c r="AA42" s="876"/>
      <c r="AB42" s="41"/>
      <c r="AC42" s="60"/>
      <c r="AD42" s="60"/>
      <c r="AE42" s="60"/>
      <c r="AF42" s="60"/>
      <c r="AG42" s="60"/>
      <c r="AH42" s="60"/>
      <c r="AI42" s="60"/>
      <c r="AJ42" s="41"/>
      <c r="AK42" s="41"/>
      <c r="AL42" s="41"/>
      <c r="AM42" s="41"/>
      <c r="AN42" s="41"/>
      <c r="AO42" s="41"/>
      <c r="AP42" s="41"/>
      <c r="AQ42" s="41"/>
      <c r="AR42" s="41"/>
      <c r="AS42" s="42"/>
      <c r="AT42" s="42"/>
      <c r="AU42" s="42"/>
      <c r="AV42" s="42"/>
      <c r="AW42" s="41"/>
      <c r="AX42" s="41"/>
      <c r="AY42" s="41"/>
      <c r="AZ42" s="41"/>
      <c r="BA42" s="41"/>
      <c r="BB42" s="41"/>
      <c r="BC42" s="41"/>
      <c r="BD42" s="41"/>
      <c r="BE42" s="42"/>
      <c r="BF42" s="42"/>
      <c r="BG42" s="42"/>
      <c r="BH42" s="370"/>
      <c r="BI42" s="370"/>
      <c r="BJ42" s="36"/>
      <c r="BK42" s="36"/>
      <c r="BL42" s="36"/>
      <c r="BM42" s="36"/>
      <c r="BN42" s="37"/>
      <c r="BO42" s="73"/>
      <c r="BP42" s="73"/>
      <c r="BQ42" s="73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2"/>
      <c r="CE42" s="72"/>
      <c r="CF42" s="37"/>
      <c r="CG42" s="37"/>
      <c r="CH42" s="37"/>
      <c r="CI42" s="37"/>
      <c r="CJ42" s="37"/>
      <c r="CK42" s="37"/>
      <c r="CL42" s="37"/>
      <c r="CM42" s="37"/>
    </row>
    <row r="43" spans="1:91" s="40" customFormat="1" ht="200.1" customHeight="1" x14ac:dyDescent="1.05">
      <c r="A43" s="472" t="s">
        <v>21</v>
      </c>
      <c r="B43" s="33" t="s">
        <v>22</v>
      </c>
      <c r="C43" s="51" t="s">
        <v>234</v>
      </c>
      <c r="D43" s="51" t="s">
        <v>53</v>
      </c>
      <c r="E43" s="53">
        <v>1.1000000000000001</v>
      </c>
      <c r="F43" s="54">
        <v>1</v>
      </c>
      <c r="G43" s="51" t="s">
        <v>25</v>
      </c>
      <c r="H43" s="54" t="s">
        <v>45</v>
      </c>
      <c r="I43" s="54">
        <v>0.46160000000000001</v>
      </c>
      <c r="J43" s="595">
        <f t="shared" ref="J43" si="12">F43*E43*I43</f>
        <v>0.5077600000000001</v>
      </c>
      <c r="K43" s="595">
        <f t="shared" ref="K43" si="13">O43/365</f>
        <v>7.2338410958904115E-2</v>
      </c>
      <c r="L43" s="595">
        <f t="shared" ref="L43" si="14">K43*30</f>
        <v>2.1701523287671236</v>
      </c>
      <c r="M43" s="595">
        <f t="shared" ref="M43" si="15">K43*31</f>
        <v>2.2424907397260276</v>
      </c>
      <c r="N43" s="595">
        <f t="shared" ref="N43" si="16">K43*30.41666666</f>
        <v>2.2002933328510776</v>
      </c>
      <c r="O43" s="598">
        <f t="shared" ref="O43" si="17">J43*52</f>
        <v>26.403520000000004</v>
      </c>
      <c r="P43" s="431"/>
      <c r="Q43" s="877"/>
      <c r="R43" s="316"/>
      <c r="S43" s="815"/>
      <c r="T43" s="525"/>
      <c r="U43" s="878"/>
      <c r="V43" s="348"/>
      <c r="W43" s="845"/>
      <c r="X43" s="845"/>
      <c r="Y43" s="527"/>
      <c r="Z43" s="316"/>
      <c r="AA43" s="876"/>
      <c r="AB43" s="524"/>
      <c r="AC43" s="529"/>
      <c r="AD43" s="529"/>
      <c r="AE43" s="529"/>
      <c r="AF43" s="529"/>
      <c r="AG43" s="529"/>
      <c r="AH43" s="529"/>
      <c r="AI43" s="529"/>
      <c r="AJ43" s="524"/>
      <c r="AK43" s="524"/>
      <c r="AL43" s="524"/>
      <c r="AM43" s="524"/>
      <c r="AN43" s="524"/>
      <c r="AO43" s="524"/>
      <c r="AP43" s="524"/>
      <c r="AQ43" s="524"/>
      <c r="AR43" s="524"/>
      <c r="AS43" s="42"/>
      <c r="AT43" s="42"/>
      <c r="AU43" s="42"/>
      <c r="AV43" s="42"/>
      <c r="AW43" s="524"/>
      <c r="AX43" s="524"/>
      <c r="AY43" s="524"/>
      <c r="AZ43" s="524"/>
      <c r="BA43" s="524"/>
      <c r="BB43" s="524"/>
      <c r="BC43" s="524"/>
      <c r="BD43" s="524"/>
      <c r="BE43" s="42"/>
      <c r="BF43" s="42"/>
      <c r="BG43" s="42"/>
      <c r="BH43" s="370"/>
      <c r="BI43" s="370"/>
      <c r="BJ43" s="36"/>
      <c r="BK43" s="36"/>
      <c r="BL43" s="36"/>
      <c r="BM43" s="36"/>
      <c r="BN43" s="37"/>
      <c r="BO43" s="73"/>
      <c r="BP43" s="73"/>
      <c r="BQ43" s="73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2"/>
      <c r="CE43" s="72"/>
      <c r="CF43" s="37"/>
      <c r="CG43" s="37"/>
      <c r="CH43" s="37"/>
      <c r="CI43" s="37"/>
      <c r="CJ43" s="37"/>
      <c r="CK43" s="37"/>
      <c r="CL43" s="37"/>
      <c r="CM43" s="37"/>
    </row>
    <row r="44" spans="1:91" s="40" customFormat="1" ht="200.1" customHeight="1" x14ac:dyDescent="1.05">
      <c r="A44" s="472" t="s">
        <v>21</v>
      </c>
      <c r="B44" s="33" t="s">
        <v>22</v>
      </c>
      <c r="C44" s="51" t="s">
        <v>60</v>
      </c>
      <c r="D44" s="51" t="s">
        <v>53</v>
      </c>
      <c r="E44" s="53">
        <v>1.1000000000000001</v>
      </c>
      <c r="F44" s="54">
        <v>1</v>
      </c>
      <c r="G44" s="51" t="s">
        <v>25</v>
      </c>
      <c r="H44" s="54" t="s">
        <v>45</v>
      </c>
      <c r="I44" s="54">
        <v>0.46160000000000001</v>
      </c>
      <c r="J44" s="595">
        <f t="shared" si="0"/>
        <v>0.5077600000000001</v>
      </c>
      <c r="K44" s="595">
        <f t="shared" si="4"/>
        <v>7.2338410958904115E-2</v>
      </c>
      <c r="L44" s="595">
        <f t="shared" si="1"/>
        <v>2.1701523287671236</v>
      </c>
      <c r="M44" s="595">
        <f t="shared" si="2"/>
        <v>2.2424907397260276</v>
      </c>
      <c r="N44" s="595">
        <f t="shared" si="5"/>
        <v>2.2002933328510776</v>
      </c>
      <c r="O44" s="598">
        <f t="shared" si="3"/>
        <v>26.403520000000004</v>
      </c>
      <c r="P44" s="431"/>
      <c r="Q44" s="877"/>
      <c r="R44" s="316"/>
      <c r="S44" s="815"/>
      <c r="T44" s="284"/>
      <c r="U44" s="878"/>
      <c r="V44" s="348"/>
      <c r="W44" s="845"/>
      <c r="X44" s="845"/>
      <c r="Y44" s="318"/>
      <c r="Z44" s="316"/>
      <c r="AA44" s="876"/>
      <c r="AB44" s="41"/>
      <c r="AC44" s="60"/>
      <c r="AD44" s="60"/>
      <c r="AE44" s="60"/>
      <c r="AF44" s="60"/>
      <c r="AG44" s="60"/>
      <c r="AH44" s="60"/>
      <c r="AI44" s="60"/>
      <c r="AJ44" s="41"/>
      <c r="AK44" s="41"/>
      <c r="AL44" s="41"/>
      <c r="AM44" s="41"/>
      <c r="AN44" s="41"/>
      <c r="AO44" s="41"/>
      <c r="AP44" s="41"/>
      <c r="AQ44" s="41"/>
      <c r="AR44" s="41"/>
      <c r="AS44" s="42"/>
      <c r="AT44" s="42"/>
      <c r="AU44" s="42"/>
      <c r="AV44" s="42"/>
      <c r="AW44" s="41"/>
      <c r="AX44" s="41"/>
      <c r="AY44" s="41"/>
      <c r="AZ44" s="41"/>
      <c r="BA44" s="41"/>
      <c r="BB44" s="41"/>
      <c r="BC44" s="41"/>
      <c r="BD44" s="41"/>
      <c r="BE44" s="42"/>
      <c r="BF44" s="42"/>
      <c r="BG44" s="42"/>
      <c r="BH44" s="370"/>
      <c r="BI44" s="370"/>
      <c r="BJ44" s="36"/>
      <c r="BK44" s="36"/>
      <c r="BL44" s="36"/>
      <c r="BM44" s="36"/>
      <c r="BN44" s="37"/>
      <c r="BO44" s="73"/>
      <c r="BP44" s="73"/>
      <c r="BQ44" s="73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2"/>
      <c r="CE44" s="72"/>
      <c r="CF44" s="37"/>
      <c r="CG44" s="37"/>
      <c r="CH44" s="37"/>
      <c r="CI44" s="37"/>
      <c r="CJ44" s="37"/>
      <c r="CK44" s="37"/>
      <c r="CL44" s="37"/>
      <c r="CM44" s="37"/>
    </row>
    <row r="45" spans="1:91" s="40" customFormat="1" ht="200.1" customHeight="1" x14ac:dyDescent="1.05">
      <c r="A45" s="472" t="s">
        <v>21</v>
      </c>
      <c r="B45" s="33" t="s">
        <v>22</v>
      </c>
      <c r="C45" s="51" t="s">
        <v>61</v>
      </c>
      <c r="D45" s="51" t="s">
        <v>53</v>
      </c>
      <c r="E45" s="53">
        <v>1.1000000000000001</v>
      </c>
      <c r="F45" s="54">
        <v>1</v>
      </c>
      <c r="G45" s="51" t="s">
        <v>25</v>
      </c>
      <c r="H45" s="54" t="s">
        <v>45</v>
      </c>
      <c r="I45" s="54">
        <v>0.46160000000000001</v>
      </c>
      <c r="J45" s="595">
        <f t="shared" si="0"/>
        <v>0.5077600000000001</v>
      </c>
      <c r="K45" s="595">
        <f t="shared" si="4"/>
        <v>7.2338410958904115E-2</v>
      </c>
      <c r="L45" s="595">
        <f t="shared" si="1"/>
        <v>2.1701523287671236</v>
      </c>
      <c r="M45" s="595">
        <f t="shared" si="2"/>
        <v>2.2424907397260276</v>
      </c>
      <c r="N45" s="595">
        <f t="shared" si="5"/>
        <v>2.2002933328510776</v>
      </c>
      <c r="O45" s="598">
        <f t="shared" si="3"/>
        <v>26.403520000000004</v>
      </c>
      <c r="P45" s="431"/>
      <c r="Q45" s="877"/>
      <c r="R45" s="316"/>
      <c r="S45" s="815"/>
      <c r="T45" s="284"/>
      <c r="U45" s="878"/>
      <c r="V45" s="348"/>
      <c r="W45" s="845"/>
      <c r="X45" s="845"/>
      <c r="Y45" s="318"/>
      <c r="Z45" s="316"/>
      <c r="AA45" s="876"/>
      <c r="AB45" s="41"/>
      <c r="AC45" s="60"/>
      <c r="AD45" s="60"/>
      <c r="AE45" s="60"/>
      <c r="AF45" s="60"/>
      <c r="AG45" s="60"/>
      <c r="AH45" s="60"/>
      <c r="AI45" s="60"/>
      <c r="AJ45" s="60"/>
      <c r="AK45" s="60"/>
      <c r="AL45" s="41"/>
      <c r="AM45" s="41"/>
      <c r="AN45" s="41"/>
      <c r="AO45" s="41"/>
      <c r="AP45" s="41"/>
      <c r="AQ45" s="60"/>
      <c r="AR45" s="41"/>
      <c r="AS45" s="42"/>
      <c r="AT45" s="42"/>
      <c r="AU45" s="42"/>
      <c r="AV45" s="42"/>
      <c r="AW45" s="42"/>
      <c r="AX45" s="42"/>
      <c r="AY45" s="42"/>
      <c r="AZ45" s="42"/>
      <c r="BA45" s="42"/>
      <c r="BB45" s="41"/>
      <c r="BC45" s="41"/>
      <c r="BD45" s="41"/>
      <c r="BE45" s="41"/>
      <c r="BF45" s="41"/>
      <c r="BG45" s="41"/>
      <c r="BH45" s="41"/>
      <c r="BI45" s="36"/>
      <c r="BJ45" s="36"/>
      <c r="BK45" s="36"/>
      <c r="BL45" s="36"/>
      <c r="BM45" s="36"/>
      <c r="BN45" s="37"/>
      <c r="BO45" s="73"/>
      <c r="BP45" s="73"/>
      <c r="BQ45" s="73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2"/>
      <c r="CE45" s="72"/>
      <c r="CF45" s="37"/>
      <c r="CG45" s="37"/>
      <c r="CH45" s="37"/>
      <c r="CI45" s="37"/>
      <c r="CJ45" s="37"/>
      <c r="CK45" s="37"/>
      <c r="CL45" s="37"/>
      <c r="CM45" s="37"/>
    </row>
    <row r="46" spans="1:91" s="40" customFormat="1" ht="200.1" customHeight="1" x14ac:dyDescent="1.05">
      <c r="A46" s="472" t="s">
        <v>21</v>
      </c>
      <c r="B46" s="33" t="s">
        <v>22</v>
      </c>
      <c r="C46" s="51" t="s">
        <v>101</v>
      </c>
      <c r="D46" s="51" t="s">
        <v>53</v>
      </c>
      <c r="E46" s="53">
        <v>1.1000000000000001</v>
      </c>
      <c r="F46" s="54">
        <v>1</v>
      </c>
      <c r="G46" s="51" t="s">
        <v>25</v>
      </c>
      <c r="H46" s="54" t="s">
        <v>45</v>
      </c>
      <c r="I46" s="54">
        <v>0.46160000000000001</v>
      </c>
      <c r="J46" s="595">
        <f t="shared" si="0"/>
        <v>0.5077600000000001</v>
      </c>
      <c r="K46" s="595">
        <f t="shared" si="4"/>
        <v>7.2338410958904115E-2</v>
      </c>
      <c r="L46" s="595">
        <f t="shared" si="1"/>
        <v>2.1701523287671236</v>
      </c>
      <c r="M46" s="595">
        <f t="shared" si="2"/>
        <v>2.2424907397260276</v>
      </c>
      <c r="N46" s="595">
        <f t="shared" si="5"/>
        <v>2.2002933328510776</v>
      </c>
      <c r="O46" s="598">
        <f t="shared" si="3"/>
        <v>26.403520000000004</v>
      </c>
      <c r="P46" s="431"/>
      <c r="Q46" s="877"/>
      <c r="R46" s="316"/>
      <c r="S46" s="815"/>
      <c r="T46" s="537"/>
      <c r="U46" s="878"/>
      <c r="V46" s="348"/>
      <c r="W46" s="845"/>
      <c r="X46" s="845"/>
      <c r="Y46" s="535"/>
      <c r="Z46" s="316"/>
      <c r="AA46" s="876"/>
      <c r="AB46" s="536"/>
      <c r="AC46" s="539"/>
      <c r="AD46" s="539"/>
      <c r="AE46" s="539"/>
      <c r="AF46" s="539"/>
      <c r="AG46" s="539"/>
      <c r="AH46" s="539"/>
      <c r="AI46" s="539"/>
      <c r="AJ46" s="539"/>
      <c r="AK46" s="539"/>
      <c r="AL46" s="536"/>
      <c r="AM46" s="536"/>
      <c r="AN46" s="536"/>
      <c r="AO46" s="536"/>
      <c r="AP46" s="536"/>
      <c r="AQ46" s="539"/>
      <c r="AR46" s="536"/>
      <c r="AS46" s="42"/>
      <c r="AT46" s="42"/>
      <c r="AU46" s="42"/>
      <c r="AV46" s="42"/>
      <c r="AW46" s="42"/>
      <c r="AX46" s="42"/>
      <c r="AY46" s="42"/>
      <c r="AZ46" s="42"/>
      <c r="BA46" s="42"/>
      <c r="BB46" s="536"/>
      <c r="BC46" s="536"/>
      <c r="BD46" s="536"/>
      <c r="BE46" s="536"/>
      <c r="BF46" s="536"/>
      <c r="BG46" s="536"/>
      <c r="BH46" s="536"/>
      <c r="BI46" s="36"/>
      <c r="BJ46" s="36"/>
      <c r="BK46" s="36"/>
      <c r="BL46" s="36"/>
      <c r="BM46" s="36"/>
      <c r="BN46" s="37"/>
      <c r="BO46" s="73"/>
      <c r="BP46" s="73"/>
      <c r="BQ46" s="73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2"/>
      <c r="CE46" s="72"/>
      <c r="CF46" s="37"/>
      <c r="CG46" s="37"/>
      <c r="CH46" s="37"/>
      <c r="CI46" s="37"/>
      <c r="CJ46" s="37"/>
      <c r="CK46" s="37"/>
      <c r="CL46" s="37"/>
      <c r="CM46" s="37"/>
    </row>
    <row r="47" spans="1:91" s="40" customFormat="1" ht="200.1" customHeight="1" x14ac:dyDescent="1.05">
      <c r="A47" s="472" t="s">
        <v>21</v>
      </c>
      <c r="B47" s="33" t="s">
        <v>22</v>
      </c>
      <c r="C47" s="51" t="s">
        <v>102</v>
      </c>
      <c r="D47" s="51" t="s">
        <v>53</v>
      </c>
      <c r="E47" s="53">
        <v>1.1000000000000001</v>
      </c>
      <c r="F47" s="54">
        <v>1</v>
      </c>
      <c r="G47" s="51" t="s">
        <v>25</v>
      </c>
      <c r="H47" s="54" t="s">
        <v>45</v>
      </c>
      <c r="I47" s="54">
        <v>0.46160000000000001</v>
      </c>
      <c r="J47" s="595">
        <f t="shared" si="0"/>
        <v>0.5077600000000001</v>
      </c>
      <c r="K47" s="595">
        <f t="shared" si="4"/>
        <v>7.2338410958904115E-2</v>
      </c>
      <c r="L47" s="595">
        <f t="shared" si="1"/>
        <v>2.1701523287671236</v>
      </c>
      <c r="M47" s="595">
        <f t="shared" si="2"/>
        <v>2.2424907397260276</v>
      </c>
      <c r="N47" s="595">
        <f t="shared" si="5"/>
        <v>2.2002933328510776</v>
      </c>
      <c r="O47" s="598">
        <f t="shared" si="3"/>
        <v>26.403520000000004</v>
      </c>
      <c r="P47" s="431"/>
      <c r="Q47" s="877"/>
      <c r="R47" s="316"/>
      <c r="S47" s="815"/>
      <c r="T47" s="537"/>
      <c r="U47" s="878"/>
      <c r="V47" s="348"/>
      <c r="W47" s="845"/>
      <c r="X47" s="845"/>
      <c r="Y47" s="535"/>
      <c r="Z47" s="316"/>
      <c r="AA47" s="876"/>
      <c r="AB47" s="536"/>
      <c r="AC47" s="539"/>
      <c r="AD47" s="539"/>
      <c r="AE47" s="539"/>
      <c r="AF47" s="539"/>
      <c r="AG47" s="539"/>
      <c r="AH47" s="539"/>
      <c r="AI47" s="539"/>
      <c r="AJ47" s="539"/>
      <c r="AK47" s="539"/>
      <c r="AL47" s="536"/>
      <c r="AM47" s="536"/>
      <c r="AN47" s="536"/>
      <c r="AO47" s="536"/>
      <c r="AP47" s="536"/>
      <c r="AQ47" s="539"/>
      <c r="AR47" s="536"/>
      <c r="AS47" s="42"/>
      <c r="AT47" s="42"/>
      <c r="AU47" s="42"/>
      <c r="AV47" s="42"/>
      <c r="AW47" s="42"/>
      <c r="AX47" s="42"/>
      <c r="AY47" s="42"/>
      <c r="AZ47" s="42"/>
      <c r="BA47" s="42"/>
      <c r="BB47" s="536"/>
      <c r="BC47" s="536"/>
      <c r="BD47" s="536"/>
      <c r="BE47" s="536"/>
      <c r="BF47" s="536"/>
      <c r="BG47" s="536"/>
      <c r="BH47" s="536"/>
      <c r="BI47" s="36"/>
      <c r="BJ47" s="36"/>
      <c r="BK47" s="36"/>
      <c r="BL47" s="36"/>
      <c r="BM47" s="36"/>
      <c r="BN47" s="37"/>
      <c r="BO47" s="73"/>
      <c r="BP47" s="73"/>
      <c r="BQ47" s="73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2"/>
      <c r="CE47" s="72"/>
      <c r="CF47" s="37"/>
      <c r="CG47" s="37"/>
      <c r="CH47" s="37"/>
      <c r="CI47" s="37"/>
      <c r="CJ47" s="37"/>
      <c r="CK47" s="37"/>
      <c r="CL47" s="37"/>
      <c r="CM47" s="37"/>
    </row>
    <row r="48" spans="1:91" s="40" customFormat="1" ht="200.1" customHeight="1" x14ac:dyDescent="1.05">
      <c r="A48" s="472" t="s">
        <v>21</v>
      </c>
      <c r="B48" s="33" t="s">
        <v>22</v>
      </c>
      <c r="C48" s="51" t="s">
        <v>103</v>
      </c>
      <c r="D48" s="51" t="s">
        <v>53</v>
      </c>
      <c r="E48" s="53">
        <v>1.1000000000000001</v>
      </c>
      <c r="F48" s="54">
        <v>1</v>
      </c>
      <c r="G48" s="51" t="s">
        <v>25</v>
      </c>
      <c r="H48" s="54" t="s">
        <v>45</v>
      </c>
      <c r="I48" s="54">
        <v>0.46160000000000001</v>
      </c>
      <c r="J48" s="595">
        <f t="shared" si="0"/>
        <v>0.5077600000000001</v>
      </c>
      <c r="K48" s="595">
        <f t="shared" si="4"/>
        <v>7.2338410958904115E-2</v>
      </c>
      <c r="L48" s="595">
        <f t="shared" si="1"/>
        <v>2.1701523287671236</v>
      </c>
      <c r="M48" s="595">
        <f t="shared" si="2"/>
        <v>2.2424907397260276</v>
      </c>
      <c r="N48" s="595">
        <f t="shared" si="5"/>
        <v>2.2002933328510776</v>
      </c>
      <c r="O48" s="598">
        <f t="shared" si="3"/>
        <v>26.403520000000004</v>
      </c>
      <c r="P48" s="431"/>
      <c r="Q48" s="877"/>
      <c r="R48" s="316"/>
      <c r="S48" s="815"/>
      <c r="T48" s="537"/>
      <c r="U48" s="878"/>
      <c r="V48" s="348"/>
      <c r="W48" s="845"/>
      <c r="X48" s="845"/>
      <c r="Y48" s="535"/>
      <c r="Z48" s="316"/>
      <c r="AA48" s="876"/>
      <c r="AB48" s="536"/>
      <c r="AC48" s="539"/>
      <c r="AD48" s="539"/>
      <c r="AE48" s="539"/>
      <c r="AF48" s="539"/>
      <c r="AG48" s="539"/>
      <c r="AH48" s="539"/>
      <c r="AI48" s="539"/>
      <c r="AJ48" s="539"/>
      <c r="AK48" s="539"/>
      <c r="AL48" s="536"/>
      <c r="AM48" s="536"/>
      <c r="AN48" s="536"/>
      <c r="AO48" s="536"/>
      <c r="AP48" s="536"/>
      <c r="AQ48" s="539"/>
      <c r="AR48" s="536"/>
      <c r="AS48" s="42"/>
      <c r="AT48" s="42"/>
      <c r="AU48" s="42"/>
      <c r="AV48" s="42"/>
      <c r="AW48" s="42"/>
      <c r="AX48" s="42"/>
      <c r="AY48" s="42"/>
      <c r="AZ48" s="42"/>
      <c r="BA48" s="42"/>
      <c r="BB48" s="536"/>
      <c r="BC48" s="536"/>
      <c r="BD48" s="536"/>
      <c r="BE48" s="536"/>
      <c r="BF48" s="536"/>
      <c r="BG48" s="536"/>
      <c r="BH48" s="536"/>
      <c r="BI48" s="36"/>
      <c r="BJ48" s="36"/>
      <c r="BK48" s="36"/>
      <c r="BL48" s="36"/>
      <c r="BM48" s="36"/>
      <c r="BN48" s="37"/>
      <c r="BO48" s="73"/>
      <c r="BP48" s="73"/>
      <c r="BQ48" s="73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2"/>
      <c r="CE48" s="72"/>
      <c r="CF48" s="37"/>
      <c r="CG48" s="37"/>
      <c r="CH48" s="37"/>
      <c r="CI48" s="37"/>
      <c r="CJ48" s="37"/>
      <c r="CK48" s="37"/>
      <c r="CL48" s="37"/>
      <c r="CM48" s="37"/>
    </row>
    <row r="49" spans="1:83" s="40" customFormat="1" ht="200.1" customHeight="1" x14ac:dyDescent="1.05">
      <c r="A49" s="472" t="s">
        <v>21</v>
      </c>
      <c r="B49" s="33" t="s">
        <v>22</v>
      </c>
      <c r="C49" s="51" t="s">
        <v>62</v>
      </c>
      <c r="D49" s="51" t="s">
        <v>53</v>
      </c>
      <c r="E49" s="53">
        <v>1.1000000000000001</v>
      </c>
      <c r="F49" s="54">
        <v>1</v>
      </c>
      <c r="G49" s="51" t="s">
        <v>25</v>
      </c>
      <c r="H49" s="51" t="s">
        <v>26</v>
      </c>
      <c r="I49" s="54">
        <v>1</v>
      </c>
      <c r="J49" s="595">
        <f t="shared" si="0"/>
        <v>1.1000000000000001</v>
      </c>
      <c r="K49" s="595">
        <f t="shared" si="4"/>
        <v>0.15671232876712329</v>
      </c>
      <c r="L49" s="595">
        <f t="shared" si="1"/>
        <v>4.7013698630136984</v>
      </c>
      <c r="M49" s="595">
        <f t="shared" si="2"/>
        <v>4.8580821917808219</v>
      </c>
      <c r="N49" s="595">
        <f t="shared" si="5"/>
        <v>4.7666666656219183</v>
      </c>
      <c r="O49" s="598">
        <f t="shared" si="3"/>
        <v>57.2</v>
      </c>
      <c r="P49" s="431"/>
      <c r="Q49" s="877"/>
      <c r="R49" s="316"/>
      <c r="S49" s="815"/>
      <c r="T49" s="284"/>
      <c r="U49" s="878"/>
      <c r="V49" s="348"/>
      <c r="W49" s="845"/>
      <c r="X49" s="845"/>
      <c r="Y49" s="318"/>
      <c r="Z49" s="316"/>
      <c r="AA49" s="876"/>
      <c r="AB49" s="41"/>
      <c r="AC49" s="41"/>
      <c r="AD49" s="41"/>
      <c r="AE49" s="41"/>
      <c r="AF49" s="41"/>
      <c r="AG49" s="41"/>
      <c r="AH49" s="41"/>
      <c r="AI49" s="60"/>
      <c r="AJ49" s="41"/>
      <c r="AK49" s="41"/>
      <c r="AL49" s="41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6"/>
      <c r="BJ49" s="36"/>
      <c r="BK49" s="36"/>
      <c r="BL49" s="36"/>
      <c r="BM49" s="36"/>
      <c r="BN49" s="37"/>
      <c r="BO49" s="73"/>
      <c r="BP49" s="73"/>
      <c r="BQ49" s="73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2"/>
      <c r="CE49" s="72"/>
    </row>
    <row r="50" spans="1:83" s="40" customFormat="1" ht="200.1" customHeight="1" x14ac:dyDescent="1.05">
      <c r="A50" s="472" t="s">
        <v>21</v>
      </c>
      <c r="B50" s="33" t="s">
        <v>22</v>
      </c>
      <c r="C50" s="51" t="s">
        <v>106</v>
      </c>
      <c r="D50" s="51" t="s">
        <v>53</v>
      </c>
      <c r="E50" s="53">
        <v>1.1000000000000001</v>
      </c>
      <c r="F50" s="54">
        <v>1</v>
      </c>
      <c r="G50" s="51" t="s">
        <v>25</v>
      </c>
      <c r="H50" s="54" t="s">
        <v>45</v>
      </c>
      <c r="I50" s="54">
        <v>0.46160000000000001</v>
      </c>
      <c r="J50" s="595">
        <f t="shared" ref="J50" si="18">F50*E50*I50</f>
        <v>0.5077600000000001</v>
      </c>
      <c r="K50" s="595">
        <f t="shared" ref="K50" si="19">O50/365</f>
        <v>7.2338410958904115E-2</v>
      </c>
      <c r="L50" s="595">
        <f t="shared" ref="L50" si="20">K50*30</f>
        <v>2.1701523287671236</v>
      </c>
      <c r="M50" s="595">
        <f t="shared" ref="M50" si="21">K50*31</f>
        <v>2.2424907397260276</v>
      </c>
      <c r="N50" s="595">
        <f t="shared" ref="N50" si="22">K50*30.41666666</f>
        <v>2.2002933328510776</v>
      </c>
      <c r="O50" s="598">
        <f t="shared" ref="O50" si="23">J50*52</f>
        <v>26.403520000000004</v>
      </c>
      <c r="P50" s="431"/>
      <c r="Q50" s="877"/>
      <c r="R50" s="316"/>
      <c r="S50" s="815"/>
      <c r="T50" s="537"/>
      <c r="U50" s="878"/>
      <c r="V50" s="348"/>
      <c r="W50" s="845"/>
      <c r="X50" s="845"/>
      <c r="Y50" s="535"/>
      <c r="Z50" s="316"/>
      <c r="AA50" s="876"/>
      <c r="AB50" s="536"/>
      <c r="AC50" s="536"/>
      <c r="AD50" s="536"/>
      <c r="AE50" s="536"/>
      <c r="AF50" s="536"/>
      <c r="AG50" s="536"/>
      <c r="AH50" s="536"/>
      <c r="AI50" s="539"/>
      <c r="AJ50" s="536"/>
      <c r="AK50" s="536"/>
      <c r="AL50" s="536"/>
      <c r="AM50" s="536"/>
      <c r="AN50" s="536"/>
      <c r="AO50" s="536"/>
      <c r="AP50" s="536"/>
      <c r="AQ50" s="536"/>
      <c r="AR50" s="536"/>
      <c r="AS50" s="536"/>
      <c r="AT50" s="536"/>
      <c r="AU50" s="536"/>
      <c r="AV50" s="536"/>
      <c r="AW50" s="536"/>
      <c r="AX50" s="536"/>
      <c r="AY50" s="536"/>
      <c r="AZ50" s="536"/>
      <c r="BA50" s="536"/>
      <c r="BB50" s="536"/>
      <c r="BC50" s="536"/>
      <c r="BD50" s="536"/>
      <c r="BE50" s="536"/>
      <c r="BF50" s="536"/>
      <c r="BG50" s="536"/>
      <c r="BH50" s="536"/>
      <c r="BI50" s="36"/>
      <c r="BJ50" s="36"/>
      <c r="BK50" s="36"/>
      <c r="BL50" s="36"/>
      <c r="BM50" s="36"/>
      <c r="BN50" s="37"/>
      <c r="BO50" s="73"/>
      <c r="BP50" s="73"/>
      <c r="BQ50" s="73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2"/>
      <c r="CE50" s="72"/>
    </row>
    <row r="51" spans="1:83" s="40" customFormat="1" ht="200.1" customHeight="1" x14ac:dyDescent="1.05">
      <c r="A51" s="472" t="s">
        <v>21</v>
      </c>
      <c r="B51" s="33" t="s">
        <v>22</v>
      </c>
      <c r="C51" s="51" t="s">
        <v>63</v>
      </c>
      <c r="D51" s="51" t="s">
        <v>53</v>
      </c>
      <c r="E51" s="53">
        <v>1.1000000000000001</v>
      </c>
      <c r="F51" s="54">
        <v>1</v>
      </c>
      <c r="G51" s="51" t="s">
        <v>25</v>
      </c>
      <c r="H51" s="51" t="s">
        <v>26</v>
      </c>
      <c r="I51" s="54">
        <v>1</v>
      </c>
      <c r="J51" s="595">
        <f t="shared" si="0"/>
        <v>1.1000000000000001</v>
      </c>
      <c r="K51" s="595">
        <f t="shared" si="4"/>
        <v>0.15671232876712329</v>
      </c>
      <c r="L51" s="595">
        <f t="shared" si="1"/>
        <v>4.7013698630136984</v>
      </c>
      <c r="M51" s="595">
        <f t="shared" si="2"/>
        <v>4.8580821917808219</v>
      </c>
      <c r="N51" s="595">
        <f t="shared" si="5"/>
        <v>4.7666666656219183</v>
      </c>
      <c r="O51" s="598">
        <f t="shared" si="3"/>
        <v>57.2</v>
      </c>
      <c r="P51" s="431"/>
      <c r="Q51" s="877"/>
      <c r="R51" s="316"/>
      <c r="S51" s="815"/>
      <c r="T51" s="284"/>
      <c r="U51" s="878"/>
      <c r="V51" s="348"/>
      <c r="W51" s="845"/>
      <c r="X51" s="845"/>
      <c r="Y51" s="318"/>
      <c r="Z51" s="316"/>
      <c r="AA51" s="876"/>
      <c r="AB51" s="41"/>
      <c r="AC51" s="41"/>
      <c r="AD51" s="41"/>
      <c r="AE51" s="41"/>
      <c r="AF51" s="41"/>
      <c r="AG51" s="60"/>
      <c r="AH51" s="60"/>
      <c r="AI51" s="879"/>
      <c r="AJ51" s="60"/>
      <c r="AK51" s="60"/>
      <c r="AL51" s="41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6"/>
      <c r="BJ51" s="36"/>
      <c r="BK51" s="36"/>
      <c r="BL51" s="36"/>
      <c r="BM51" s="36"/>
      <c r="BN51" s="37"/>
      <c r="BO51" s="73"/>
      <c r="BP51" s="73"/>
      <c r="BQ51" s="73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2"/>
      <c r="CE51" s="72"/>
    </row>
    <row r="52" spans="1:83" s="40" customFormat="1" ht="200.1" customHeight="1" x14ac:dyDescent="1.05">
      <c r="A52" s="472" t="s">
        <v>21</v>
      </c>
      <c r="B52" s="33" t="s">
        <v>22</v>
      </c>
      <c r="C52" s="51" t="s">
        <v>64</v>
      </c>
      <c r="D52" s="33" t="s">
        <v>53</v>
      </c>
      <c r="E52" s="48">
        <v>1.1000000000000001</v>
      </c>
      <c r="F52" s="49">
        <v>1</v>
      </c>
      <c r="G52" s="33" t="s">
        <v>25</v>
      </c>
      <c r="H52" s="33" t="s">
        <v>36</v>
      </c>
      <c r="I52" s="49">
        <v>2</v>
      </c>
      <c r="J52" s="595">
        <f t="shared" si="0"/>
        <v>2.2000000000000002</v>
      </c>
      <c r="K52" s="595">
        <f t="shared" si="4"/>
        <v>0.31342465753424659</v>
      </c>
      <c r="L52" s="595">
        <f t="shared" si="1"/>
        <v>9.4027397260273968</v>
      </c>
      <c r="M52" s="595">
        <f t="shared" si="2"/>
        <v>9.7161643835616438</v>
      </c>
      <c r="N52" s="595">
        <f t="shared" si="5"/>
        <v>9.5333333312438366</v>
      </c>
      <c r="O52" s="598">
        <f t="shared" si="3"/>
        <v>114.4</v>
      </c>
      <c r="P52" s="431"/>
      <c r="Q52" s="877"/>
      <c r="R52" s="316"/>
      <c r="S52" s="815"/>
      <c r="T52" s="284"/>
      <c r="U52" s="878"/>
      <c r="V52" s="348"/>
      <c r="W52" s="845"/>
      <c r="X52" s="845"/>
      <c r="Y52" s="318"/>
      <c r="Z52" s="316"/>
      <c r="AA52" s="876"/>
      <c r="AB52" s="41"/>
      <c r="AC52" s="41"/>
      <c r="AD52" s="41"/>
      <c r="AE52" s="60"/>
      <c r="AF52" s="41"/>
      <c r="AG52" s="41"/>
      <c r="AH52" s="41"/>
      <c r="AI52" s="879"/>
      <c r="AJ52" s="60"/>
      <c r="AK52" s="60"/>
      <c r="AL52" s="41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6"/>
      <c r="BJ52" s="36"/>
      <c r="BK52" s="36"/>
      <c r="BL52" s="36"/>
      <c r="BM52" s="36"/>
      <c r="BN52" s="37"/>
      <c r="BO52" s="73"/>
      <c r="BP52" s="73"/>
      <c r="BQ52" s="73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2"/>
      <c r="CE52" s="72"/>
    </row>
    <row r="53" spans="1:83" s="40" customFormat="1" ht="200.1" customHeight="1" x14ac:dyDescent="1.05">
      <c r="A53" s="472" t="s">
        <v>21</v>
      </c>
      <c r="B53" s="33" t="s">
        <v>22</v>
      </c>
      <c r="C53" s="51" t="s">
        <v>65</v>
      </c>
      <c r="D53" s="33" t="s">
        <v>53</v>
      </c>
      <c r="E53" s="48">
        <v>1.1000000000000001</v>
      </c>
      <c r="F53" s="49">
        <v>1</v>
      </c>
      <c r="G53" s="33" t="s">
        <v>25</v>
      </c>
      <c r="H53" s="33" t="s">
        <v>26</v>
      </c>
      <c r="I53" s="49">
        <v>1</v>
      </c>
      <c r="J53" s="595">
        <f t="shared" si="0"/>
        <v>1.1000000000000001</v>
      </c>
      <c r="K53" s="595">
        <f t="shared" si="4"/>
        <v>0.15671232876712329</v>
      </c>
      <c r="L53" s="595">
        <f t="shared" si="1"/>
        <v>4.7013698630136984</v>
      </c>
      <c r="M53" s="595">
        <f t="shared" si="2"/>
        <v>4.8580821917808219</v>
      </c>
      <c r="N53" s="595">
        <f t="shared" si="5"/>
        <v>4.7666666656219183</v>
      </c>
      <c r="O53" s="598">
        <f t="shared" si="3"/>
        <v>57.2</v>
      </c>
      <c r="P53" s="431"/>
      <c r="Q53" s="877"/>
      <c r="R53" s="316"/>
      <c r="S53" s="815"/>
      <c r="T53" s="284"/>
      <c r="U53" s="878"/>
      <c r="V53" s="348"/>
      <c r="W53" s="845"/>
      <c r="X53" s="845"/>
      <c r="Y53" s="318"/>
      <c r="Z53" s="316"/>
      <c r="AA53" s="876"/>
      <c r="AB53" s="41"/>
      <c r="AC53" s="41"/>
      <c r="AD53" s="41"/>
      <c r="AE53" s="60"/>
      <c r="AF53" s="41"/>
      <c r="AG53" s="41"/>
      <c r="AH53" s="41"/>
      <c r="AI53" s="41"/>
      <c r="AJ53" s="41"/>
      <c r="AK53" s="41"/>
      <c r="AL53" s="41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6"/>
      <c r="BJ53" s="36"/>
      <c r="BK53" s="36"/>
      <c r="BL53" s="36"/>
      <c r="BM53" s="36"/>
      <c r="BN53" s="37"/>
      <c r="BO53" s="73"/>
      <c r="BP53" s="73"/>
      <c r="BQ53" s="73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2"/>
      <c r="CE53" s="72"/>
    </row>
    <row r="54" spans="1:83" s="40" customFormat="1" ht="200.1" customHeight="1" x14ac:dyDescent="1.05">
      <c r="A54" s="472" t="s">
        <v>21</v>
      </c>
      <c r="B54" s="33" t="s">
        <v>22</v>
      </c>
      <c r="C54" s="51" t="s">
        <v>66</v>
      </c>
      <c r="D54" s="33" t="s">
        <v>53</v>
      </c>
      <c r="E54" s="48">
        <v>1.1000000000000001</v>
      </c>
      <c r="F54" s="49">
        <v>1</v>
      </c>
      <c r="G54" s="33" t="s">
        <v>25</v>
      </c>
      <c r="H54" s="33" t="s">
        <v>26</v>
      </c>
      <c r="I54" s="49">
        <v>1</v>
      </c>
      <c r="J54" s="595">
        <f t="shared" si="0"/>
        <v>1.1000000000000001</v>
      </c>
      <c r="K54" s="595">
        <f t="shared" si="4"/>
        <v>0.15671232876712329</v>
      </c>
      <c r="L54" s="595">
        <f t="shared" si="1"/>
        <v>4.7013698630136984</v>
      </c>
      <c r="M54" s="595">
        <f t="shared" si="2"/>
        <v>4.8580821917808219</v>
      </c>
      <c r="N54" s="595">
        <f t="shared" si="5"/>
        <v>4.7666666656219183</v>
      </c>
      <c r="O54" s="598">
        <f t="shared" si="3"/>
        <v>57.2</v>
      </c>
      <c r="P54" s="431"/>
      <c r="Q54" s="877"/>
      <c r="R54" s="316"/>
      <c r="S54" s="815"/>
      <c r="T54" s="284"/>
      <c r="U54" s="878"/>
      <c r="V54" s="348"/>
      <c r="W54" s="845"/>
      <c r="X54" s="845"/>
      <c r="Y54" s="318"/>
      <c r="Z54" s="316"/>
      <c r="AA54" s="876"/>
      <c r="AB54" s="41"/>
      <c r="AC54" s="41"/>
      <c r="AD54" s="41"/>
      <c r="AE54" s="41"/>
      <c r="AF54" s="41"/>
      <c r="AG54" s="60"/>
      <c r="AH54" s="60"/>
      <c r="AI54" s="41"/>
      <c r="AJ54" s="41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6"/>
      <c r="BJ54" s="36"/>
      <c r="BK54" s="36"/>
      <c r="BL54" s="36"/>
      <c r="BM54" s="36"/>
      <c r="BN54" s="37"/>
      <c r="BO54" s="73"/>
      <c r="BP54" s="73"/>
      <c r="BQ54" s="73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2"/>
      <c r="CE54" s="72"/>
    </row>
    <row r="55" spans="1:83" s="40" customFormat="1" ht="200.1" customHeight="1" x14ac:dyDescent="1.05">
      <c r="A55" s="472" t="s">
        <v>21</v>
      </c>
      <c r="B55" s="33" t="s">
        <v>22</v>
      </c>
      <c r="C55" s="33" t="s">
        <v>67</v>
      </c>
      <c r="D55" s="33" t="s">
        <v>53</v>
      </c>
      <c r="E55" s="48">
        <v>1.1000000000000001</v>
      </c>
      <c r="F55" s="49">
        <v>1</v>
      </c>
      <c r="G55" s="33" t="s">
        <v>25</v>
      </c>
      <c r="H55" s="33" t="s">
        <v>26</v>
      </c>
      <c r="I55" s="49">
        <v>1</v>
      </c>
      <c r="J55" s="594">
        <f t="shared" si="0"/>
        <v>1.1000000000000001</v>
      </c>
      <c r="K55" s="594">
        <f t="shared" si="4"/>
        <v>0.15671232876712329</v>
      </c>
      <c r="L55" s="594">
        <f t="shared" si="1"/>
        <v>4.7013698630136984</v>
      </c>
      <c r="M55" s="594">
        <f t="shared" si="2"/>
        <v>4.8580821917808219</v>
      </c>
      <c r="N55" s="594">
        <f t="shared" si="5"/>
        <v>4.7666666656219183</v>
      </c>
      <c r="O55" s="597">
        <f t="shared" si="3"/>
        <v>57.2</v>
      </c>
      <c r="P55" s="431"/>
      <c r="Q55" s="315"/>
      <c r="R55" s="316"/>
      <c r="S55" s="284"/>
      <c r="T55" s="284"/>
      <c r="U55" s="317"/>
      <c r="V55" s="348"/>
      <c r="W55" s="318"/>
      <c r="X55" s="318"/>
      <c r="Y55" s="318"/>
      <c r="Z55" s="316"/>
      <c r="AA55" s="173"/>
      <c r="AB55" s="41"/>
      <c r="AC55" s="41"/>
      <c r="AD55" s="41"/>
      <c r="AE55" s="41"/>
      <c r="AF55" s="41"/>
      <c r="AG55" s="41"/>
      <c r="AH55" s="41"/>
      <c r="AI55" s="41"/>
      <c r="AJ55" s="41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6"/>
      <c r="BJ55" s="36"/>
      <c r="BK55" s="36"/>
      <c r="BL55" s="36"/>
      <c r="BM55" s="36"/>
      <c r="BN55" s="37"/>
      <c r="BO55" s="73"/>
      <c r="BP55" s="73"/>
      <c r="BQ55" s="73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2"/>
      <c r="CE55" s="72"/>
    </row>
    <row r="56" spans="1:83" s="40" customFormat="1" ht="200.1" customHeight="1" x14ac:dyDescent="1.05">
      <c r="A56" s="472" t="s">
        <v>21</v>
      </c>
      <c r="B56" s="33" t="s">
        <v>22</v>
      </c>
      <c r="C56" s="51" t="s">
        <v>232</v>
      </c>
      <c r="D56" s="33" t="s">
        <v>53</v>
      </c>
      <c r="E56" s="48">
        <v>1.1000000000000001</v>
      </c>
      <c r="F56" s="49">
        <v>1</v>
      </c>
      <c r="G56" s="33" t="s">
        <v>25</v>
      </c>
      <c r="H56" s="49" t="s">
        <v>45</v>
      </c>
      <c r="I56" s="49">
        <v>0.46160000000000001</v>
      </c>
      <c r="J56" s="595">
        <f t="shared" si="0"/>
        <v>0.5077600000000001</v>
      </c>
      <c r="K56" s="595">
        <f t="shared" si="4"/>
        <v>7.2338410958904115E-2</v>
      </c>
      <c r="L56" s="595">
        <f t="shared" si="1"/>
        <v>2.1701523287671236</v>
      </c>
      <c r="M56" s="595">
        <f t="shared" si="2"/>
        <v>2.2424907397260276</v>
      </c>
      <c r="N56" s="595">
        <f t="shared" si="5"/>
        <v>2.2002933328510776</v>
      </c>
      <c r="O56" s="598">
        <f t="shared" si="3"/>
        <v>26.403520000000004</v>
      </c>
      <c r="P56" s="431"/>
      <c r="Q56" s="877"/>
      <c r="R56" s="316"/>
      <c r="S56" s="815"/>
      <c r="T56" s="284"/>
      <c r="U56" s="878"/>
      <c r="V56" s="348"/>
      <c r="W56" s="845"/>
      <c r="X56" s="318"/>
      <c r="Y56" s="318"/>
      <c r="Z56" s="316"/>
      <c r="AA56" s="815"/>
      <c r="AB56" s="41"/>
      <c r="AC56" s="41"/>
      <c r="AD56" s="41"/>
      <c r="AE56" s="41"/>
      <c r="AF56" s="41"/>
      <c r="AG56" s="41"/>
      <c r="AH56" s="41"/>
      <c r="AI56" s="41"/>
      <c r="AJ56" s="41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6"/>
      <c r="BJ56" s="36"/>
      <c r="BK56" s="36"/>
      <c r="BL56" s="36"/>
      <c r="BM56" s="36"/>
      <c r="BN56" s="37"/>
      <c r="BO56" s="73"/>
      <c r="BP56" s="73"/>
      <c r="BQ56" s="73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2"/>
      <c r="CE56" s="72"/>
    </row>
    <row r="57" spans="1:83" s="40" customFormat="1" ht="200.1" customHeight="1" x14ac:dyDescent="1.05">
      <c r="A57" s="472" t="s">
        <v>21</v>
      </c>
      <c r="B57" s="33" t="s">
        <v>22</v>
      </c>
      <c r="C57" s="33" t="s">
        <v>233</v>
      </c>
      <c r="D57" s="33" t="s">
        <v>53</v>
      </c>
      <c r="E57" s="48">
        <v>1.1000000000000001</v>
      </c>
      <c r="F57" s="49">
        <v>1</v>
      </c>
      <c r="G57" s="33" t="s">
        <v>25</v>
      </c>
      <c r="H57" s="33" t="s">
        <v>26</v>
      </c>
      <c r="I57" s="49">
        <v>1</v>
      </c>
      <c r="J57" s="594">
        <f t="shared" si="0"/>
        <v>1.1000000000000001</v>
      </c>
      <c r="K57" s="595">
        <f t="shared" si="4"/>
        <v>0.15671232876712329</v>
      </c>
      <c r="L57" s="595">
        <f t="shared" si="1"/>
        <v>4.7013698630136984</v>
      </c>
      <c r="M57" s="595">
        <f t="shared" si="2"/>
        <v>4.8580821917808219</v>
      </c>
      <c r="N57" s="595">
        <f t="shared" si="5"/>
        <v>4.7666666656219183</v>
      </c>
      <c r="O57" s="598">
        <f t="shared" si="3"/>
        <v>57.2</v>
      </c>
      <c r="P57" s="431"/>
      <c r="Q57" s="877"/>
      <c r="R57" s="316"/>
      <c r="S57" s="815"/>
      <c r="T57" s="522"/>
      <c r="U57" s="878"/>
      <c r="V57" s="348"/>
      <c r="W57" s="845"/>
      <c r="X57" s="523"/>
      <c r="Y57" s="523"/>
      <c r="Z57" s="316"/>
      <c r="AA57" s="815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1"/>
      <c r="AU57" s="521"/>
      <c r="AV57" s="521"/>
      <c r="AW57" s="521"/>
      <c r="AX57" s="521"/>
      <c r="AY57" s="521"/>
      <c r="AZ57" s="521"/>
      <c r="BA57" s="521"/>
      <c r="BB57" s="521"/>
      <c r="BC57" s="521"/>
      <c r="BD57" s="521"/>
      <c r="BE57" s="521"/>
      <c r="BF57" s="521"/>
      <c r="BG57" s="521"/>
      <c r="BH57" s="521"/>
      <c r="BI57" s="36"/>
      <c r="BJ57" s="36"/>
      <c r="BK57" s="36"/>
      <c r="BL57" s="36"/>
      <c r="BM57" s="36"/>
      <c r="BN57" s="37"/>
      <c r="BO57" s="73"/>
      <c r="BP57" s="73"/>
      <c r="BQ57" s="73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2"/>
      <c r="CE57" s="72"/>
    </row>
    <row r="58" spans="1:83" s="40" customFormat="1" ht="200.1" customHeight="1" x14ac:dyDescent="1.05">
      <c r="A58" s="472" t="s">
        <v>21</v>
      </c>
      <c r="B58" s="33" t="s">
        <v>22</v>
      </c>
      <c r="C58" s="51" t="s">
        <v>68</v>
      </c>
      <c r="D58" s="33" t="s">
        <v>53</v>
      </c>
      <c r="E58" s="48">
        <v>1.1000000000000001</v>
      </c>
      <c r="F58" s="49">
        <v>1</v>
      </c>
      <c r="G58" s="33" t="s">
        <v>25</v>
      </c>
      <c r="H58" s="33" t="s">
        <v>26</v>
      </c>
      <c r="I58" s="49">
        <v>1</v>
      </c>
      <c r="J58" s="595">
        <f t="shared" si="0"/>
        <v>1.1000000000000001</v>
      </c>
      <c r="K58" s="595">
        <f t="shared" si="4"/>
        <v>0.15671232876712329</v>
      </c>
      <c r="L58" s="595">
        <f t="shared" si="1"/>
        <v>4.7013698630136984</v>
      </c>
      <c r="M58" s="595">
        <f t="shared" si="2"/>
        <v>4.8580821917808219</v>
      </c>
      <c r="N58" s="595">
        <f t="shared" si="5"/>
        <v>4.7666666656219183</v>
      </c>
      <c r="O58" s="598">
        <f t="shared" si="3"/>
        <v>57.2</v>
      </c>
      <c r="P58" s="431"/>
      <c r="Q58" s="877"/>
      <c r="R58" s="316"/>
      <c r="S58" s="815"/>
      <c r="T58" s="284"/>
      <c r="U58" s="878"/>
      <c r="V58" s="348"/>
      <c r="W58" s="845"/>
      <c r="X58" s="318"/>
      <c r="Y58" s="318"/>
      <c r="Z58" s="316"/>
      <c r="AA58" s="876"/>
      <c r="AB58" s="41"/>
      <c r="AC58" s="41"/>
      <c r="AD58" s="41"/>
      <c r="AE58" s="41"/>
      <c r="AF58" s="41"/>
      <c r="AG58" s="41"/>
      <c r="AH58" s="41"/>
      <c r="AI58" s="41"/>
      <c r="AJ58" s="41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6"/>
      <c r="BJ58" s="36"/>
      <c r="BK58" s="36"/>
      <c r="BL58" s="36"/>
      <c r="BM58" s="36"/>
      <c r="BN58" s="37"/>
      <c r="BO58" s="73"/>
      <c r="BP58" s="73"/>
      <c r="BQ58" s="73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2"/>
      <c r="CE58" s="72"/>
    </row>
    <row r="59" spans="1:83" s="40" customFormat="1" ht="200.1" customHeight="1" x14ac:dyDescent="1.05">
      <c r="A59" s="472" t="s">
        <v>21</v>
      </c>
      <c r="B59" s="33" t="s">
        <v>22</v>
      </c>
      <c r="C59" s="51" t="s">
        <v>69</v>
      </c>
      <c r="D59" s="33" t="s">
        <v>53</v>
      </c>
      <c r="E59" s="48">
        <v>1.1000000000000001</v>
      </c>
      <c r="F59" s="49">
        <v>1</v>
      </c>
      <c r="G59" s="33" t="s">
        <v>25</v>
      </c>
      <c r="H59" s="33" t="s">
        <v>26</v>
      </c>
      <c r="I59" s="49">
        <v>1</v>
      </c>
      <c r="J59" s="595">
        <f t="shared" si="0"/>
        <v>1.1000000000000001</v>
      </c>
      <c r="K59" s="595">
        <f t="shared" si="4"/>
        <v>0.15671232876712329</v>
      </c>
      <c r="L59" s="595">
        <f t="shared" si="1"/>
        <v>4.7013698630136984</v>
      </c>
      <c r="M59" s="595">
        <f t="shared" si="2"/>
        <v>4.8580821917808219</v>
      </c>
      <c r="N59" s="595">
        <f t="shared" si="5"/>
        <v>4.7666666656219183</v>
      </c>
      <c r="O59" s="598">
        <f t="shared" si="3"/>
        <v>57.2</v>
      </c>
      <c r="P59" s="431"/>
      <c r="Q59" s="877"/>
      <c r="R59" s="316"/>
      <c r="S59" s="815"/>
      <c r="T59" s="284"/>
      <c r="U59" s="878"/>
      <c r="V59" s="348"/>
      <c r="W59" s="845"/>
      <c r="X59" s="318"/>
      <c r="Y59" s="318"/>
      <c r="Z59" s="316"/>
      <c r="AA59" s="876"/>
      <c r="AB59" s="41"/>
      <c r="AC59" s="41"/>
      <c r="AD59" s="41"/>
      <c r="AE59" s="41"/>
      <c r="AF59" s="41"/>
      <c r="AG59" s="41"/>
      <c r="AH59" s="41"/>
      <c r="AI59" s="41"/>
      <c r="AJ59" s="41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6"/>
      <c r="BJ59" s="36"/>
      <c r="BK59" s="36"/>
      <c r="BL59" s="36"/>
      <c r="BM59" s="36"/>
      <c r="BN59" s="37"/>
      <c r="BO59" s="73"/>
      <c r="BP59" s="73"/>
      <c r="BQ59" s="73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2"/>
      <c r="CE59" s="72"/>
    </row>
    <row r="60" spans="1:83" s="40" customFormat="1" ht="200.1" customHeight="1" x14ac:dyDescent="1.05">
      <c r="A60" s="472" t="s">
        <v>21</v>
      </c>
      <c r="B60" s="33" t="s">
        <v>22</v>
      </c>
      <c r="C60" s="51" t="s">
        <v>259</v>
      </c>
      <c r="D60" s="33" t="s">
        <v>53</v>
      </c>
      <c r="E60" s="48">
        <v>1.1000000000000001</v>
      </c>
      <c r="F60" s="49">
        <v>1</v>
      </c>
      <c r="G60" s="33" t="s">
        <v>25</v>
      </c>
      <c r="H60" s="33" t="s">
        <v>26</v>
      </c>
      <c r="I60" s="49">
        <v>1</v>
      </c>
      <c r="J60" s="595">
        <f t="shared" si="0"/>
        <v>1.1000000000000001</v>
      </c>
      <c r="K60" s="595">
        <f t="shared" si="4"/>
        <v>0.15671232876712329</v>
      </c>
      <c r="L60" s="595">
        <f t="shared" si="1"/>
        <v>4.7013698630136984</v>
      </c>
      <c r="M60" s="595">
        <f t="shared" si="2"/>
        <v>4.8580821917808219</v>
      </c>
      <c r="N60" s="595">
        <f t="shared" si="5"/>
        <v>4.7666666656219183</v>
      </c>
      <c r="O60" s="598">
        <f t="shared" si="3"/>
        <v>57.2</v>
      </c>
      <c r="P60" s="431"/>
      <c r="Q60" s="877"/>
      <c r="R60" s="316"/>
      <c r="S60" s="815"/>
      <c r="T60" s="284"/>
      <c r="U60" s="878"/>
      <c r="V60" s="348"/>
      <c r="W60" s="845"/>
      <c r="X60" s="318"/>
      <c r="Y60" s="318"/>
      <c r="Z60" s="316"/>
      <c r="AA60" s="876"/>
      <c r="AB60" s="41"/>
      <c r="AC60" s="41"/>
      <c r="AD60" s="41"/>
      <c r="AE60" s="41"/>
      <c r="AF60" s="41"/>
      <c r="AG60" s="41"/>
      <c r="AH60" s="41"/>
      <c r="AI60" s="41"/>
      <c r="AJ60" s="41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6"/>
      <c r="BJ60" s="36"/>
      <c r="BK60" s="36"/>
      <c r="BL60" s="36"/>
      <c r="BM60" s="36"/>
      <c r="BN60" s="37"/>
      <c r="BO60" s="73"/>
      <c r="BP60" s="73"/>
      <c r="BQ60" s="73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2"/>
      <c r="CE60" s="72"/>
    </row>
    <row r="61" spans="1:83" s="40" customFormat="1" ht="200.1" customHeight="1" x14ac:dyDescent="1.05">
      <c r="A61" s="472" t="s">
        <v>21</v>
      </c>
      <c r="B61" s="33" t="s">
        <v>22</v>
      </c>
      <c r="C61" s="51" t="s">
        <v>241</v>
      </c>
      <c r="D61" s="33" t="s">
        <v>53</v>
      </c>
      <c r="E61" s="48">
        <v>1.1000000000000001</v>
      </c>
      <c r="F61" s="49">
        <v>1</v>
      </c>
      <c r="G61" s="33" t="s">
        <v>25</v>
      </c>
      <c r="H61" s="33" t="s">
        <v>26</v>
      </c>
      <c r="I61" s="49">
        <v>1</v>
      </c>
      <c r="J61" s="595">
        <f t="shared" ref="J61" si="24">F61*E61*I61</f>
        <v>1.1000000000000001</v>
      </c>
      <c r="K61" s="595">
        <f t="shared" si="4"/>
        <v>0.15671232876712329</v>
      </c>
      <c r="L61" s="595"/>
      <c r="M61" s="595"/>
      <c r="N61" s="595">
        <f t="shared" si="5"/>
        <v>4.7666666656219183</v>
      </c>
      <c r="O61" s="598">
        <f t="shared" si="3"/>
        <v>57.2</v>
      </c>
      <c r="P61" s="431"/>
      <c r="Q61" s="877"/>
      <c r="R61" s="316"/>
      <c r="S61" s="815"/>
      <c r="T61" s="537"/>
      <c r="U61" s="878"/>
      <c r="V61" s="348"/>
      <c r="W61" s="845"/>
      <c r="X61" s="535"/>
      <c r="Y61" s="535"/>
      <c r="Z61" s="316"/>
      <c r="AA61" s="87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6"/>
      <c r="AL61" s="536"/>
      <c r="AM61" s="536"/>
      <c r="AN61" s="536"/>
      <c r="AO61" s="536"/>
      <c r="AP61" s="536"/>
      <c r="AQ61" s="536"/>
      <c r="AR61" s="536"/>
      <c r="AS61" s="536"/>
      <c r="AT61" s="536"/>
      <c r="AU61" s="536"/>
      <c r="AV61" s="536"/>
      <c r="AW61" s="536"/>
      <c r="AX61" s="536"/>
      <c r="AY61" s="536"/>
      <c r="AZ61" s="536"/>
      <c r="BA61" s="536"/>
      <c r="BB61" s="536"/>
      <c r="BC61" s="536"/>
      <c r="BD61" s="536"/>
      <c r="BE61" s="536"/>
      <c r="BF61" s="536"/>
      <c r="BG61" s="536"/>
      <c r="BH61" s="536"/>
      <c r="BI61" s="36"/>
      <c r="BJ61" s="36"/>
      <c r="BK61" s="36"/>
      <c r="BL61" s="36"/>
      <c r="BM61" s="36"/>
      <c r="BN61" s="37"/>
      <c r="BO61" s="73"/>
      <c r="BP61" s="73"/>
      <c r="BQ61" s="73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2"/>
      <c r="CE61" s="72"/>
    </row>
    <row r="62" spans="1:83" s="40" customFormat="1" ht="200.1" customHeight="1" x14ac:dyDescent="1.05">
      <c r="A62" s="472" t="s">
        <v>21</v>
      </c>
      <c r="B62" s="33" t="s">
        <v>22</v>
      </c>
      <c r="C62" s="51" t="s">
        <v>70</v>
      </c>
      <c r="D62" s="33" t="s">
        <v>53</v>
      </c>
      <c r="E62" s="48">
        <v>1.1000000000000001</v>
      </c>
      <c r="F62" s="49">
        <v>1</v>
      </c>
      <c r="G62" s="33" t="s">
        <v>25</v>
      </c>
      <c r="H62" s="33" t="s">
        <v>26</v>
      </c>
      <c r="I62" s="49">
        <v>1</v>
      </c>
      <c r="J62" s="595">
        <f t="shared" si="0"/>
        <v>1.1000000000000001</v>
      </c>
      <c r="K62" s="595">
        <f t="shared" si="4"/>
        <v>0.15671232876712329</v>
      </c>
      <c r="L62" s="595">
        <f t="shared" si="1"/>
        <v>4.7013698630136984</v>
      </c>
      <c r="M62" s="595">
        <f t="shared" si="2"/>
        <v>4.8580821917808219</v>
      </c>
      <c r="N62" s="595">
        <f t="shared" si="5"/>
        <v>4.7666666656219183</v>
      </c>
      <c r="O62" s="598">
        <f t="shared" si="3"/>
        <v>57.2</v>
      </c>
      <c r="P62" s="431"/>
      <c r="Q62" s="877"/>
      <c r="R62" s="316"/>
      <c r="S62" s="815"/>
      <c r="T62" s="284"/>
      <c r="U62" s="878"/>
      <c r="V62" s="348"/>
      <c r="W62" s="845"/>
      <c r="X62" s="318"/>
      <c r="Y62" s="318"/>
      <c r="Z62" s="316"/>
      <c r="AA62" s="876"/>
      <c r="AB62" s="41"/>
      <c r="AC62" s="41"/>
      <c r="AD62" s="41"/>
      <c r="AE62" s="41"/>
      <c r="AF62" s="41"/>
      <c r="AG62" s="41"/>
      <c r="AH62" s="41"/>
      <c r="AI62" s="41"/>
      <c r="AJ62" s="41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6"/>
      <c r="BJ62" s="36"/>
      <c r="BK62" s="36"/>
      <c r="BL62" s="36"/>
      <c r="BM62" s="36"/>
      <c r="BN62" s="37"/>
      <c r="BO62" s="73"/>
      <c r="BP62" s="73"/>
      <c r="BQ62" s="73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2"/>
      <c r="CE62" s="72"/>
    </row>
    <row r="63" spans="1:83" s="40" customFormat="1" ht="200.1" customHeight="1" x14ac:dyDescent="1.05">
      <c r="A63" s="472" t="s">
        <v>21</v>
      </c>
      <c r="B63" s="33" t="s">
        <v>22</v>
      </c>
      <c r="C63" s="51" t="s">
        <v>71</v>
      </c>
      <c r="D63" s="33" t="s">
        <v>53</v>
      </c>
      <c r="E63" s="48">
        <v>1.1000000000000001</v>
      </c>
      <c r="F63" s="49">
        <v>1</v>
      </c>
      <c r="G63" s="33" t="s">
        <v>25</v>
      </c>
      <c r="H63" s="33" t="s">
        <v>26</v>
      </c>
      <c r="I63" s="49">
        <v>1</v>
      </c>
      <c r="J63" s="595">
        <f t="shared" si="0"/>
        <v>1.1000000000000001</v>
      </c>
      <c r="K63" s="595">
        <f t="shared" si="4"/>
        <v>0.15671232876712329</v>
      </c>
      <c r="L63" s="595">
        <f t="shared" si="1"/>
        <v>4.7013698630136984</v>
      </c>
      <c r="M63" s="595">
        <f t="shared" si="2"/>
        <v>4.8580821917808219</v>
      </c>
      <c r="N63" s="595">
        <f t="shared" si="5"/>
        <v>4.7666666656219183</v>
      </c>
      <c r="O63" s="598">
        <f t="shared" si="3"/>
        <v>57.2</v>
      </c>
      <c r="P63" s="431"/>
      <c r="Q63" s="877"/>
      <c r="R63" s="316"/>
      <c r="S63" s="815"/>
      <c r="T63" s="284"/>
      <c r="U63" s="878"/>
      <c r="V63" s="348"/>
      <c r="W63" s="845"/>
      <c r="X63" s="318"/>
      <c r="Y63" s="318"/>
      <c r="Z63" s="316"/>
      <c r="AA63" s="876"/>
      <c r="AB63" s="41"/>
      <c r="AC63" s="41"/>
      <c r="AD63" s="41"/>
      <c r="AE63" s="41"/>
      <c r="AF63" s="41"/>
      <c r="AG63" s="41"/>
      <c r="AH63" s="41"/>
      <c r="AI63" s="41"/>
      <c r="AJ63" s="41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6"/>
      <c r="BJ63" s="36"/>
      <c r="BK63" s="36"/>
      <c r="BL63" s="36"/>
      <c r="BM63" s="36"/>
      <c r="BN63" s="37"/>
      <c r="BO63" s="73"/>
      <c r="BP63" s="73"/>
      <c r="BQ63" s="73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2"/>
      <c r="CE63" s="72"/>
    </row>
    <row r="64" spans="1:83" s="40" customFormat="1" ht="200.1" customHeight="1" x14ac:dyDescent="1.05">
      <c r="A64" s="472" t="s">
        <v>21</v>
      </c>
      <c r="B64" s="33" t="s">
        <v>22</v>
      </c>
      <c r="C64" s="51" t="s">
        <v>72</v>
      </c>
      <c r="D64" s="33" t="s">
        <v>53</v>
      </c>
      <c r="E64" s="48">
        <v>1.1000000000000001</v>
      </c>
      <c r="F64" s="49">
        <v>1</v>
      </c>
      <c r="G64" s="33" t="s">
        <v>25</v>
      </c>
      <c r="H64" s="33" t="s">
        <v>45</v>
      </c>
      <c r="I64" s="49">
        <v>0.46160000000000001</v>
      </c>
      <c r="J64" s="595">
        <f t="shared" si="0"/>
        <v>0.5077600000000001</v>
      </c>
      <c r="K64" s="595">
        <f t="shared" si="4"/>
        <v>7.2338410958904115E-2</v>
      </c>
      <c r="L64" s="595">
        <f t="shared" si="1"/>
        <v>2.1701523287671236</v>
      </c>
      <c r="M64" s="595">
        <f t="shared" si="2"/>
        <v>2.2424907397260276</v>
      </c>
      <c r="N64" s="595">
        <f t="shared" si="5"/>
        <v>2.2002933328510776</v>
      </c>
      <c r="O64" s="598">
        <f t="shared" si="3"/>
        <v>26.403520000000004</v>
      </c>
      <c r="P64" s="431"/>
      <c r="Q64" s="877"/>
      <c r="R64" s="316"/>
      <c r="S64" s="815"/>
      <c r="T64" s="284"/>
      <c r="U64" s="878"/>
      <c r="V64" s="348"/>
      <c r="W64" s="845"/>
      <c r="X64" s="318"/>
      <c r="Y64" s="318"/>
      <c r="Z64" s="316"/>
      <c r="AA64" s="876"/>
      <c r="AB64" s="41"/>
      <c r="AC64" s="41"/>
      <c r="AD64" s="41"/>
      <c r="AE64" s="41"/>
      <c r="AF64" s="41"/>
      <c r="AG64" s="41"/>
      <c r="AH64" s="41"/>
      <c r="AI64" s="41"/>
      <c r="AJ64" s="41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6"/>
      <c r="BJ64" s="36"/>
      <c r="BK64" s="36"/>
      <c r="BL64" s="36"/>
      <c r="BM64" s="36"/>
      <c r="BN64" s="37"/>
      <c r="BO64" s="73"/>
      <c r="BP64" s="73"/>
      <c r="BQ64" s="73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2"/>
      <c r="CE64" s="72"/>
    </row>
    <row r="65" spans="1:84" s="40" customFormat="1" ht="200.1" customHeight="1" x14ac:dyDescent="1.05">
      <c r="A65" s="472" t="s">
        <v>21</v>
      </c>
      <c r="B65" s="33" t="s">
        <v>22</v>
      </c>
      <c r="C65" s="51" t="s">
        <v>73</v>
      </c>
      <c r="D65" s="33" t="s">
        <v>53</v>
      </c>
      <c r="E65" s="48">
        <v>1.1000000000000001</v>
      </c>
      <c r="F65" s="49">
        <v>1</v>
      </c>
      <c r="G65" s="33" t="s">
        <v>25</v>
      </c>
      <c r="H65" s="33" t="s">
        <v>26</v>
      </c>
      <c r="I65" s="49">
        <v>1</v>
      </c>
      <c r="J65" s="595">
        <f t="shared" si="0"/>
        <v>1.1000000000000001</v>
      </c>
      <c r="K65" s="595">
        <f t="shared" si="4"/>
        <v>0.15671232876712329</v>
      </c>
      <c r="L65" s="595">
        <f t="shared" si="1"/>
        <v>4.7013698630136984</v>
      </c>
      <c r="M65" s="595">
        <f t="shared" si="2"/>
        <v>4.8580821917808219</v>
      </c>
      <c r="N65" s="595">
        <f t="shared" si="5"/>
        <v>4.7666666656219183</v>
      </c>
      <c r="O65" s="598">
        <f t="shared" si="3"/>
        <v>57.2</v>
      </c>
      <c r="P65" s="431"/>
      <c r="Q65" s="877"/>
      <c r="R65" s="316"/>
      <c r="S65" s="815"/>
      <c r="T65" s="284"/>
      <c r="U65" s="878"/>
      <c r="V65" s="348"/>
      <c r="W65" s="845"/>
      <c r="X65" s="318"/>
      <c r="Y65" s="318"/>
      <c r="Z65" s="316"/>
      <c r="AA65" s="876"/>
      <c r="AB65" s="41"/>
      <c r="AC65" s="41"/>
      <c r="AD65" s="41"/>
      <c r="AE65" s="41"/>
      <c r="AF65" s="41"/>
      <c r="AG65" s="41"/>
      <c r="AH65" s="41"/>
      <c r="AI65" s="41"/>
      <c r="AJ65" s="41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6"/>
      <c r="BJ65" s="36"/>
      <c r="BK65" s="36"/>
      <c r="BL65" s="36"/>
      <c r="BM65" s="36"/>
      <c r="BN65" s="37"/>
      <c r="BO65" s="75"/>
      <c r="BP65" s="75"/>
      <c r="BQ65" s="75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2"/>
      <c r="CE65" s="72"/>
    </row>
    <row r="66" spans="1:84" s="40" customFormat="1" ht="200.1" customHeight="1" x14ac:dyDescent="1.05">
      <c r="A66" s="472" t="s">
        <v>21</v>
      </c>
      <c r="B66" s="33" t="s">
        <v>22</v>
      </c>
      <c r="C66" s="33" t="s">
        <v>74</v>
      </c>
      <c r="D66" s="33" t="s">
        <v>53</v>
      </c>
      <c r="E66" s="48">
        <v>1.1000000000000001</v>
      </c>
      <c r="F66" s="49">
        <v>2</v>
      </c>
      <c r="G66" s="33" t="s">
        <v>25</v>
      </c>
      <c r="H66" s="33" t="s">
        <v>26</v>
      </c>
      <c r="I66" s="49">
        <v>1</v>
      </c>
      <c r="J66" s="594">
        <f t="shared" si="0"/>
        <v>2.2000000000000002</v>
      </c>
      <c r="K66" s="594">
        <f t="shared" si="4"/>
        <v>0.31342465753424659</v>
      </c>
      <c r="L66" s="594">
        <f t="shared" si="1"/>
        <v>9.4027397260273968</v>
      </c>
      <c r="M66" s="594">
        <f t="shared" si="2"/>
        <v>9.7161643835616438</v>
      </c>
      <c r="N66" s="594">
        <f t="shared" si="5"/>
        <v>9.5333333312438366</v>
      </c>
      <c r="O66" s="597">
        <f t="shared" si="3"/>
        <v>114.4</v>
      </c>
      <c r="P66" s="431"/>
      <c r="Q66" s="315"/>
      <c r="R66" s="316"/>
      <c r="S66" s="284"/>
      <c r="T66" s="284"/>
      <c r="U66" s="349"/>
      <c r="V66" s="348"/>
      <c r="W66" s="318"/>
      <c r="X66" s="318"/>
      <c r="Y66" s="318"/>
      <c r="Z66" s="316"/>
      <c r="AA66" s="284"/>
      <c r="AB66" s="41"/>
      <c r="AC66" s="41"/>
      <c r="AD66" s="41"/>
      <c r="AE66" s="41"/>
      <c r="AF66" s="41"/>
      <c r="AG66" s="41"/>
      <c r="AH66" s="41"/>
      <c r="AI66" s="41"/>
      <c r="AJ66" s="41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36"/>
      <c r="BJ66" s="36"/>
      <c r="BK66" s="36"/>
      <c r="BL66" s="36"/>
      <c r="BM66" s="36"/>
      <c r="BN66" s="37"/>
      <c r="BO66" s="61"/>
      <c r="BP66" s="61"/>
      <c r="BQ66" s="61"/>
      <c r="BR66" s="62"/>
      <c r="BS66" s="62"/>
      <c r="BT66" s="62"/>
      <c r="BU66" s="62"/>
      <c r="BV66" s="62"/>
      <c r="BW66" s="62"/>
      <c r="BX66" s="62"/>
      <c r="BY66" s="62"/>
      <c r="BZ66" s="63"/>
      <c r="CA66" s="63"/>
      <c r="CB66" s="63"/>
      <c r="CC66" s="62"/>
      <c r="CD66" s="64"/>
      <c r="CE66" s="64"/>
    </row>
    <row r="67" spans="1:84" s="40" customFormat="1" ht="200.1" customHeight="1" x14ac:dyDescent="1.05">
      <c r="A67" s="859" t="s">
        <v>75</v>
      </c>
      <c r="B67" s="860"/>
      <c r="C67" s="860"/>
      <c r="D67" s="860"/>
      <c r="E67" s="860"/>
      <c r="F67" s="860"/>
      <c r="G67" s="860"/>
      <c r="H67" s="860"/>
      <c r="I67" s="77"/>
      <c r="J67" s="608">
        <f t="shared" ref="J67:O67" si="25">SUM(J14:J66)</f>
        <v>139.73903824999994</v>
      </c>
      <c r="K67" s="608">
        <f t="shared" si="25"/>
        <v>19.908027367123285</v>
      </c>
      <c r="L67" s="608">
        <f t="shared" si="25"/>
        <v>498.51205389041149</v>
      </c>
      <c r="M67" s="608">
        <f t="shared" si="25"/>
        <v>515.12912235342412</v>
      </c>
      <c r="N67" s="608">
        <f t="shared" si="25"/>
        <v>605.53583228394598</v>
      </c>
      <c r="O67" s="609">
        <f t="shared" si="25"/>
        <v>7266.4299889999938</v>
      </c>
      <c r="P67" s="479"/>
      <c r="Q67" s="78"/>
      <c r="R67" s="87"/>
      <c r="S67" s="87"/>
      <c r="T67" s="284"/>
      <c r="U67" s="87"/>
      <c r="V67" s="87"/>
      <c r="W67" s="87"/>
      <c r="X67" s="87"/>
      <c r="Y67" s="350"/>
      <c r="Z67" s="350"/>
      <c r="AA67" s="351"/>
      <c r="AB67" s="351"/>
      <c r="AC67" s="351"/>
      <c r="AD67" s="351"/>
      <c r="AE67" s="351"/>
      <c r="AF67" s="351"/>
      <c r="AG67" s="351"/>
      <c r="AH67" s="351"/>
      <c r="AI67" s="351"/>
      <c r="AJ67" s="351"/>
      <c r="AK67" s="351"/>
      <c r="AL67" s="351"/>
      <c r="AM67" s="351"/>
      <c r="AN67" s="351"/>
      <c r="AO67" s="351"/>
      <c r="AP67" s="351"/>
      <c r="AQ67" s="351"/>
      <c r="AR67" s="351"/>
      <c r="AS67" s="351"/>
      <c r="AT67" s="351"/>
      <c r="AU67" s="351"/>
      <c r="AV67" s="351"/>
      <c r="AW67" s="351"/>
      <c r="AX67" s="351"/>
      <c r="AY67" s="351"/>
      <c r="AZ67" s="351"/>
      <c r="BA67" s="351"/>
      <c r="BB67" s="351"/>
      <c r="BC67" s="351"/>
      <c r="BD67" s="351"/>
      <c r="BE67" s="351"/>
      <c r="BF67" s="351"/>
      <c r="BG67" s="351"/>
      <c r="BH67" s="351"/>
      <c r="BI67" s="36"/>
      <c r="BJ67" s="36"/>
      <c r="BK67" s="36"/>
      <c r="BL67" s="36"/>
      <c r="BM67" s="36"/>
      <c r="BN67" s="37"/>
      <c r="BO67" s="61"/>
      <c r="BP67" s="61"/>
      <c r="BQ67" s="61"/>
      <c r="BR67" s="62"/>
      <c r="BS67" s="62"/>
      <c r="BT67" s="62"/>
      <c r="BU67" s="62"/>
      <c r="BV67" s="62"/>
      <c r="BW67" s="62"/>
      <c r="BX67" s="62"/>
      <c r="BY67" s="62"/>
      <c r="BZ67" s="63"/>
      <c r="CA67" s="63"/>
      <c r="CB67" s="63"/>
      <c r="CC67" s="62"/>
      <c r="CD67" s="64"/>
      <c r="CE67" s="64"/>
    </row>
    <row r="68" spans="1:84" s="40" customFormat="1" ht="200.1" customHeight="1" x14ac:dyDescent="1.05">
      <c r="A68" s="483"/>
      <c r="B68" s="79"/>
      <c r="C68" s="79"/>
      <c r="D68" s="79"/>
      <c r="E68" s="79"/>
      <c r="F68" s="79"/>
      <c r="G68" s="79"/>
      <c r="H68" s="79"/>
      <c r="I68" s="80"/>
      <c r="J68" s="81"/>
      <c r="K68" s="81"/>
      <c r="L68" s="81"/>
      <c r="M68" s="81"/>
      <c r="N68" s="81"/>
      <c r="O68" s="484"/>
      <c r="P68" s="87"/>
      <c r="Q68" s="87"/>
      <c r="R68" s="87"/>
      <c r="S68" s="87"/>
      <c r="T68" s="87"/>
      <c r="U68" s="87"/>
      <c r="V68" s="87"/>
      <c r="W68" s="87"/>
      <c r="X68" s="86"/>
      <c r="Y68" s="350"/>
      <c r="Z68" s="350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6"/>
      <c r="BJ68" s="36"/>
      <c r="BK68" s="36"/>
      <c r="BL68" s="36"/>
      <c r="BM68" s="36"/>
      <c r="BN68" s="37"/>
      <c r="BO68" s="61"/>
      <c r="BP68" s="61"/>
      <c r="BQ68" s="61"/>
      <c r="BR68" s="62"/>
      <c r="BS68" s="62"/>
      <c r="BT68" s="62"/>
      <c r="BU68" s="62"/>
      <c r="BV68" s="62"/>
      <c r="BW68" s="62"/>
      <c r="BX68" s="62"/>
      <c r="BY68" s="62"/>
      <c r="BZ68" s="63"/>
      <c r="CA68" s="63"/>
      <c r="CB68" s="63"/>
      <c r="CC68" s="62"/>
      <c r="CD68" s="64"/>
      <c r="CE68" s="64"/>
    </row>
    <row r="69" spans="1:84" s="89" customFormat="1" ht="200.1" customHeight="1" x14ac:dyDescent="1.05">
      <c r="A69" s="485"/>
      <c r="B69" s="82"/>
      <c r="C69" s="82"/>
      <c r="D69" s="82"/>
      <c r="E69" s="82"/>
      <c r="F69" s="82">
        <f>SUM(F14:F66)</f>
        <v>168</v>
      </c>
      <c r="G69" s="82">
        <v>91</v>
      </c>
      <c r="H69" s="82"/>
      <c r="I69" s="83"/>
      <c r="J69" s="84"/>
      <c r="K69" s="85"/>
      <c r="L69" s="84"/>
      <c r="M69" s="84"/>
      <c r="N69" s="84"/>
      <c r="O69" s="486"/>
      <c r="P69" s="86"/>
      <c r="Q69" s="86"/>
      <c r="R69" s="875"/>
      <c r="S69" s="875"/>
      <c r="T69" s="875"/>
      <c r="U69" s="875"/>
      <c r="V69" s="875"/>
      <c r="W69" s="87"/>
      <c r="X69" s="87"/>
      <c r="Y69" s="7"/>
      <c r="Z69" s="87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70"/>
      <c r="BO69" s="61"/>
      <c r="BP69" s="61"/>
      <c r="BQ69" s="61"/>
      <c r="BR69" s="62"/>
      <c r="BS69" s="62"/>
      <c r="BT69" s="62"/>
      <c r="BU69" s="62"/>
      <c r="BV69" s="62"/>
      <c r="BW69" s="62"/>
      <c r="BX69" s="62"/>
      <c r="BY69" s="62"/>
      <c r="BZ69" s="63"/>
      <c r="CA69" s="63"/>
      <c r="CB69" s="63"/>
      <c r="CC69" s="62"/>
      <c r="CD69" s="64"/>
      <c r="CE69" s="64"/>
    </row>
    <row r="70" spans="1:84" s="40" customFormat="1" ht="200.1" customHeight="1" x14ac:dyDescent="1.05">
      <c r="A70" s="859" t="s">
        <v>77</v>
      </c>
      <c r="B70" s="860"/>
      <c r="C70" s="860"/>
      <c r="D70" s="860"/>
      <c r="E70" s="860"/>
      <c r="F70" s="860"/>
      <c r="G70" s="860"/>
      <c r="H70" s="860"/>
      <c r="I70" s="863"/>
      <c r="J70" s="863"/>
      <c r="K70" s="863"/>
      <c r="L70" s="863"/>
      <c r="M70" s="863"/>
      <c r="N70" s="863"/>
      <c r="O70" s="864"/>
      <c r="P70" s="103"/>
      <c r="Q70" s="103"/>
      <c r="R70" s="812"/>
      <c r="S70" s="813"/>
      <c r="T70" s="321"/>
      <c r="U70" s="814"/>
      <c r="V70" s="815"/>
      <c r="W70" s="811"/>
      <c r="X70" s="811"/>
      <c r="Y70" s="811"/>
      <c r="Z70" s="811"/>
      <c r="AA70" s="41"/>
      <c r="AB70" s="41"/>
      <c r="AC70" s="41"/>
      <c r="AD70" s="41"/>
      <c r="AE70" s="41"/>
      <c r="AF70" s="41"/>
      <c r="AG70" s="41"/>
      <c r="AH70" s="41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7"/>
      <c r="BO70" s="61"/>
      <c r="BP70" s="61"/>
      <c r="BQ70" s="61"/>
      <c r="BR70" s="62"/>
      <c r="BS70" s="62"/>
      <c r="BT70" s="62"/>
      <c r="BU70" s="62"/>
      <c r="BV70" s="62"/>
      <c r="BW70" s="62"/>
      <c r="BX70" s="62"/>
      <c r="BY70" s="62"/>
      <c r="BZ70" s="63"/>
      <c r="CA70" s="63"/>
      <c r="CB70" s="63"/>
      <c r="CC70" s="62"/>
      <c r="CD70" s="92"/>
      <c r="CE70" s="92"/>
    </row>
    <row r="71" spans="1:84" s="40" customFormat="1" ht="200.1" customHeight="1" x14ac:dyDescent="1.05">
      <c r="A71" s="472" t="s">
        <v>21</v>
      </c>
      <c r="B71" s="94" t="s">
        <v>22</v>
      </c>
      <c r="C71" s="94" t="s">
        <v>78</v>
      </c>
      <c r="D71" s="95" t="s">
        <v>39</v>
      </c>
      <c r="E71" s="96">
        <v>7</v>
      </c>
      <c r="F71" s="95">
        <v>6</v>
      </c>
      <c r="G71" s="97" t="s">
        <v>79</v>
      </c>
      <c r="H71" s="33" t="s">
        <v>51</v>
      </c>
      <c r="I71" s="95">
        <v>1.9230750000000001E-2</v>
      </c>
      <c r="J71" s="602">
        <f>F71*E71*I71</f>
        <v>0.80769150000000001</v>
      </c>
      <c r="K71" s="602">
        <f t="shared" si="4"/>
        <v>0.11506837808219178</v>
      </c>
      <c r="L71" s="602">
        <f t="shared" si="1"/>
        <v>3.4520513424657535</v>
      </c>
      <c r="M71" s="602">
        <f t="shared" si="2"/>
        <v>3.5671197205479452</v>
      </c>
      <c r="N71" s="602">
        <f t="shared" si="5"/>
        <v>3.4999964992328776</v>
      </c>
      <c r="O71" s="610">
        <f t="shared" si="3"/>
        <v>41.999957999999999</v>
      </c>
      <c r="P71" s="316"/>
      <c r="Q71" s="316"/>
      <c r="R71" s="812"/>
      <c r="S71" s="813"/>
      <c r="T71" s="321"/>
      <c r="U71" s="814"/>
      <c r="V71" s="815"/>
      <c r="W71" s="811"/>
      <c r="X71" s="811"/>
      <c r="Y71" s="811"/>
      <c r="Z71" s="811"/>
      <c r="AA71" s="322"/>
      <c r="AB71" s="99"/>
      <c r="AC71" s="322"/>
      <c r="AD71" s="322"/>
      <c r="AE71" s="99"/>
      <c r="AF71" s="322"/>
      <c r="AG71" s="99"/>
      <c r="AH71" s="99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100"/>
      <c r="BO71" s="100"/>
      <c r="BP71" s="100"/>
      <c r="BQ71" s="100"/>
      <c r="BR71" s="101"/>
      <c r="BS71" s="101"/>
      <c r="BT71" s="101"/>
      <c r="BU71" s="101"/>
      <c r="BV71" s="101"/>
      <c r="BW71" s="101"/>
      <c r="BX71" s="101"/>
      <c r="BY71" s="100"/>
      <c r="BZ71" s="100"/>
      <c r="CA71" s="100"/>
      <c r="CB71" s="102"/>
      <c r="CC71" s="103"/>
      <c r="CD71" s="100"/>
      <c r="CE71" s="100"/>
      <c r="CF71" s="103"/>
    </row>
    <row r="72" spans="1:84" s="40" customFormat="1" ht="200.1" customHeight="1" x14ac:dyDescent="1.05">
      <c r="A72" s="472" t="s">
        <v>21</v>
      </c>
      <c r="B72" s="91" t="s">
        <v>22</v>
      </c>
      <c r="C72" s="51" t="s">
        <v>76</v>
      </c>
      <c r="D72" s="49" t="s">
        <v>39</v>
      </c>
      <c r="E72" s="48">
        <v>7</v>
      </c>
      <c r="F72" s="49">
        <v>6</v>
      </c>
      <c r="G72" s="104" t="s">
        <v>79</v>
      </c>
      <c r="H72" s="33" t="s">
        <v>51</v>
      </c>
      <c r="I72" s="93">
        <v>1.9230750000000001E-2</v>
      </c>
      <c r="J72" s="600">
        <f>F72*E72*I72</f>
        <v>0.80769150000000001</v>
      </c>
      <c r="K72" s="602">
        <f t="shared" si="4"/>
        <v>0.11506837808219178</v>
      </c>
      <c r="L72" s="602">
        <f t="shared" si="1"/>
        <v>3.4520513424657535</v>
      </c>
      <c r="M72" s="602">
        <f t="shared" si="2"/>
        <v>3.5671197205479452</v>
      </c>
      <c r="N72" s="602">
        <f t="shared" si="5"/>
        <v>3.4999964992328776</v>
      </c>
      <c r="O72" s="603">
        <f t="shared" si="3"/>
        <v>41.999957999999999</v>
      </c>
      <c r="P72" s="316"/>
      <c r="Q72" s="316"/>
      <c r="R72" s="812"/>
      <c r="S72" s="813"/>
      <c r="T72" s="321"/>
      <c r="U72" s="814"/>
      <c r="V72" s="815"/>
      <c r="W72" s="811"/>
      <c r="X72" s="811"/>
      <c r="Y72" s="811"/>
      <c r="Z72" s="811"/>
      <c r="AA72" s="874"/>
      <c r="AB72" s="874"/>
      <c r="AC72" s="874"/>
      <c r="AD72" s="874"/>
      <c r="AE72" s="874"/>
      <c r="AF72" s="41"/>
      <c r="AG72" s="41"/>
      <c r="AH72" s="41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100"/>
      <c r="BO72" s="100"/>
      <c r="BP72" s="100"/>
      <c r="BQ72" s="100"/>
      <c r="BR72" s="101"/>
      <c r="BS72" s="101"/>
      <c r="BT72" s="101"/>
      <c r="BU72" s="101"/>
      <c r="BV72" s="101"/>
      <c r="BW72" s="101"/>
      <c r="BX72" s="101"/>
      <c r="BY72" s="100"/>
      <c r="BZ72" s="100"/>
      <c r="CA72" s="100"/>
      <c r="CB72" s="102"/>
      <c r="CC72" s="103"/>
      <c r="CD72" s="100"/>
      <c r="CE72" s="100"/>
      <c r="CF72" s="103"/>
    </row>
    <row r="73" spans="1:84" s="40" customFormat="1" ht="200.1" customHeight="1" x14ac:dyDescent="1.05">
      <c r="A73" s="859" t="s">
        <v>80</v>
      </c>
      <c r="B73" s="860"/>
      <c r="C73" s="860"/>
      <c r="D73" s="860"/>
      <c r="E73" s="860"/>
      <c r="F73" s="860"/>
      <c r="G73" s="860"/>
      <c r="H73" s="861"/>
      <c r="I73" s="862"/>
      <c r="J73" s="863"/>
      <c r="K73" s="863"/>
      <c r="L73" s="863"/>
      <c r="M73" s="863"/>
      <c r="N73" s="863"/>
      <c r="O73" s="864"/>
      <c r="P73" s="103"/>
      <c r="Q73" s="103"/>
      <c r="R73" s="90"/>
      <c r="S73" s="321"/>
      <c r="T73" s="321"/>
      <c r="U73" s="814"/>
      <c r="V73" s="284"/>
      <c r="W73" s="811"/>
      <c r="X73" s="811"/>
      <c r="Y73" s="811"/>
      <c r="Z73" s="811"/>
      <c r="AA73" s="105"/>
      <c r="AB73" s="323"/>
      <c r="AC73" s="324"/>
      <c r="AD73" s="324"/>
      <c r="AE73" s="324"/>
      <c r="AF73" s="105"/>
      <c r="AG73" s="105"/>
      <c r="AH73" s="105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100"/>
      <c r="BO73" s="100"/>
      <c r="BP73" s="100"/>
      <c r="BQ73" s="100"/>
      <c r="BR73" s="101"/>
      <c r="BS73" s="101"/>
      <c r="BT73" s="101"/>
      <c r="BU73" s="101"/>
      <c r="BV73" s="101"/>
      <c r="BW73" s="101"/>
      <c r="BX73" s="101"/>
      <c r="BY73" s="100"/>
      <c r="BZ73" s="100"/>
      <c r="CA73" s="100"/>
      <c r="CB73" s="102"/>
      <c r="CC73" s="103"/>
      <c r="CD73" s="106"/>
      <c r="CE73" s="100"/>
      <c r="CF73" s="103"/>
    </row>
    <row r="74" spans="1:84" s="40" customFormat="1" ht="200.1" customHeight="1" x14ac:dyDescent="1.05">
      <c r="A74" s="859" t="s">
        <v>81</v>
      </c>
      <c r="B74" s="860"/>
      <c r="C74" s="860"/>
      <c r="D74" s="860"/>
      <c r="E74" s="860"/>
      <c r="F74" s="860"/>
      <c r="G74" s="860"/>
      <c r="H74" s="861"/>
      <c r="I74" s="107"/>
      <c r="J74" s="601">
        <f t="shared" ref="J74:O74" si="26">SUM(J70:J73)</f>
        <v>1.615383</v>
      </c>
      <c r="K74" s="601">
        <f t="shared" si="26"/>
        <v>0.23013675616438356</v>
      </c>
      <c r="L74" s="601">
        <f t="shared" si="26"/>
        <v>6.904102684931507</v>
      </c>
      <c r="M74" s="601">
        <f t="shared" si="26"/>
        <v>7.1342394410958905</v>
      </c>
      <c r="N74" s="601">
        <f t="shared" si="26"/>
        <v>6.9999929984657552</v>
      </c>
      <c r="O74" s="604">
        <f t="shared" si="26"/>
        <v>83.999915999999999</v>
      </c>
      <c r="P74" s="390"/>
      <c r="Q74" s="390"/>
      <c r="R74" s="320"/>
      <c r="S74" s="320"/>
      <c r="T74" s="320"/>
      <c r="U74" s="865"/>
      <c r="V74" s="865"/>
      <c r="W74" s="811"/>
      <c r="X74" s="811"/>
      <c r="Y74" s="811"/>
      <c r="Z74" s="811"/>
      <c r="AA74" s="866"/>
      <c r="AB74" s="41"/>
      <c r="AC74" s="41"/>
      <c r="AD74" s="41"/>
      <c r="AE74" s="105"/>
      <c r="AF74" s="105"/>
      <c r="AG74" s="105"/>
      <c r="AH74" s="105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96"/>
      <c r="BO74" s="397"/>
      <c r="BP74" s="397"/>
      <c r="BQ74" s="61"/>
      <c r="BR74" s="854"/>
      <c r="BS74" s="62"/>
      <c r="BT74" s="62"/>
      <c r="BU74" s="62"/>
      <c r="BV74" s="62"/>
      <c r="BW74" s="62"/>
      <c r="BX74" s="62"/>
      <c r="BY74" s="62"/>
      <c r="BZ74" s="63"/>
      <c r="CA74" s="63"/>
      <c r="CB74" s="63"/>
      <c r="CC74" s="62"/>
      <c r="CD74" s="92"/>
      <c r="CE74" s="92"/>
    </row>
    <row r="75" spans="1:84" s="40" customFormat="1" ht="200.1" customHeight="1" x14ac:dyDescent="1.05">
      <c r="A75" s="867"/>
      <c r="B75" s="868"/>
      <c r="C75" s="868"/>
      <c r="D75" s="868"/>
      <c r="E75" s="868"/>
      <c r="F75" s="868"/>
      <c r="G75" s="868"/>
      <c r="H75" s="868"/>
      <c r="I75" s="868"/>
      <c r="J75" s="868"/>
      <c r="K75" s="868"/>
      <c r="L75" s="868"/>
      <c r="M75" s="868"/>
      <c r="N75" s="868"/>
      <c r="O75" s="869"/>
      <c r="P75" s="109"/>
      <c r="Q75" s="109"/>
      <c r="R75" s="110"/>
      <c r="S75" s="110"/>
      <c r="T75" s="110"/>
      <c r="U75" s="109"/>
      <c r="V75" s="109"/>
      <c r="W75" s="109"/>
      <c r="X75" s="109"/>
      <c r="Y75" s="109"/>
      <c r="Z75" s="109"/>
      <c r="AA75" s="866"/>
      <c r="AB75" s="105"/>
      <c r="AC75" s="105"/>
      <c r="AD75" s="105"/>
      <c r="AE75" s="105"/>
      <c r="AF75" s="105"/>
      <c r="AG75" s="105"/>
      <c r="AH75" s="105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96"/>
      <c r="BO75" s="397"/>
      <c r="BP75" s="397"/>
      <c r="BQ75" s="61"/>
      <c r="BR75" s="854"/>
      <c r="BS75" s="62"/>
      <c r="BT75" s="62"/>
      <c r="BU75" s="62"/>
      <c r="BV75" s="62"/>
      <c r="BW75" s="62"/>
      <c r="BX75" s="62"/>
      <c r="BY75" s="62"/>
      <c r="BZ75" s="63"/>
      <c r="CA75" s="63"/>
      <c r="CB75" s="63"/>
      <c r="CC75" s="62"/>
      <c r="CD75" s="92"/>
      <c r="CE75" s="92"/>
    </row>
    <row r="76" spans="1:84" s="40" customFormat="1" ht="200.1" customHeight="1" x14ac:dyDescent="1.35">
      <c r="A76" s="870" t="s">
        <v>1</v>
      </c>
      <c r="B76" s="871"/>
      <c r="C76" s="872"/>
      <c r="D76" s="873" t="s">
        <v>2</v>
      </c>
      <c r="E76" s="873"/>
      <c r="F76" s="873"/>
      <c r="G76" s="894" t="s">
        <v>3</v>
      </c>
      <c r="H76" s="894" t="s">
        <v>4</v>
      </c>
      <c r="I76" s="894"/>
      <c r="J76" s="897" t="s">
        <v>5</v>
      </c>
      <c r="K76" s="897"/>
      <c r="L76" s="897"/>
      <c r="M76" s="897"/>
      <c r="N76" s="897"/>
      <c r="O76" s="898"/>
      <c r="P76" s="277"/>
      <c r="Q76" s="277"/>
      <c r="R76" s="853"/>
      <c r="S76" s="853"/>
      <c r="T76" s="853"/>
      <c r="U76" s="853"/>
      <c r="V76" s="853"/>
      <c r="W76" s="853"/>
      <c r="X76" s="277"/>
      <c r="Y76" s="325"/>
      <c r="Z76" s="391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88"/>
      <c r="BJ76" s="36"/>
      <c r="BK76" s="36"/>
      <c r="BL76" s="36"/>
      <c r="BM76" s="36"/>
      <c r="BN76" s="396"/>
      <c r="BO76" s="397"/>
      <c r="BP76" s="397"/>
      <c r="BQ76" s="61"/>
      <c r="BR76" s="854"/>
      <c r="BS76" s="62"/>
      <c r="BT76" s="62"/>
      <c r="BU76" s="62"/>
      <c r="BV76" s="62"/>
      <c r="BW76" s="62"/>
      <c r="BX76" s="62"/>
      <c r="BY76" s="62"/>
      <c r="BZ76" s="63"/>
      <c r="CA76" s="63"/>
      <c r="CB76" s="63"/>
      <c r="CC76" s="62"/>
      <c r="CD76" s="92"/>
      <c r="CE76" s="92"/>
    </row>
    <row r="77" spans="1:84" s="9" customFormat="1" ht="200.1" customHeight="1" x14ac:dyDescent="1.35">
      <c r="A77" s="870"/>
      <c r="B77" s="111" t="s">
        <v>6</v>
      </c>
      <c r="C77" s="111" t="s">
        <v>7</v>
      </c>
      <c r="D77" s="111" t="s">
        <v>8</v>
      </c>
      <c r="E77" s="112" t="s">
        <v>9</v>
      </c>
      <c r="F77" s="113" t="s">
        <v>10</v>
      </c>
      <c r="G77" s="894"/>
      <c r="H77" s="17" t="s">
        <v>11</v>
      </c>
      <c r="I77" s="17"/>
      <c r="J77" s="18" t="s">
        <v>12</v>
      </c>
      <c r="K77" s="18" t="s">
        <v>13</v>
      </c>
      <c r="L77" s="18" t="s">
        <v>14</v>
      </c>
      <c r="M77" s="19" t="s">
        <v>15</v>
      </c>
      <c r="N77" s="18" t="s">
        <v>16</v>
      </c>
      <c r="O77" s="480" t="s">
        <v>17</v>
      </c>
      <c r="P77" s="277"/>
      <c r="Q77" s="277"/>
      <c r="R77" s="853"/>
      <c r="S77" s="853"/>
      <c r="T77" s="853"/>
      <c r="U77" s="853"/>
      <c r="V77" s="853"/>
      <c r="W77" s="853"/>
      <c r="X77" s="277"/>
      <c r="Y77" s="326"/>
      <c r="Z77" s="277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380"/>
      <c r="BK77" s="380"/>
      <c r="BL77" s="380"/>
      <c r="BM77" s="380"/>
      <c r="BN77" s="396"/>
      <c r="BO77" s="397"/>
      <c r="BP77" s="397"/>
      <c r="BQ77" s="61"/>
      <c r="BR77" s="854"/>
      <c r="BS77" s="62"/>
      <c r="BT77" s="62"/>
      <c r="BU77" s="62"/>
      <c r="BV77" s="62"/>
      <c r="BW77" s="62"/>
      <c r="BX77" s="62"/>
      <c r="BY77" s="62"/>
      <c r="BZ77" s="63"/>
      <c r="CA77" s="63"/>
      <c r="CB77" s="63"/>
      <c r="CC77" s="62"/>
      <c r="CD77" s="114"/>
      <c r="CE77" s="114"/>
    </row>
    <row r="78" spans="1:84" s="40" customFormat="1" ht="200.1" customHeight="1" x14ac:dyDescent="1.05">
      <c r="A78" s="856" t="s">
        <v>82</v>
      </c>
      <c r="B78" s="857"/>
      <c r="C78" s="857"/>
      <c r="D78" s="857"/>
      <c r="E78" s="857"/>
      <c r="F78" s="857"/>
      <c r="G78" s="857"/>
      <c r="H78" s="857"/>
      <c r="I78" s="858"/>
      <c r="J78" s="115"/>
      <c r="K78" s="115"/>
      <c r="L78" s="115"/>
      <c r="M78" s="115"/>
      <c r="N78" s="115"/>
      <c r="O78" s="487"/>
      <c r="P78" s="327"/>
      <c r="Q78" s="327"/>
      <c r="R78" s="327"/>
      <c r="S78" s="327"/>
      <c r="T78" s="327"/>
      <c r="U78" s="327"/>
      <c r="V78" s="327"/>
      <c r="W78" s="328"/>
      <c r="X78" s="328"/>
      <c r="Y78" s="321"/>
      <c r="Z78" s="327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400"/>
      <c r="AS78" s="400"/>
      <c r="AT78" s="400"/>
      <c r="AU78" s="400"/>
      <c r="AV78" s="400"/>
      <c r="AW78" s="400"/>
      <c r="AX78" s="400"/>
      <c r="AY78" s="400"/>
      <c r="AZ78" s="400"/>
      <c r="BA78" s="400"/>
      <c r="BB78" s="400"/>
      <c r="BC78" s="400"/>
      <c r="BD78" s="400"/>
      <c r="BE78" s="400"/>
      <c r="BF78" s="400"/>
      <c r="BG78" s="400"/>
      <c r="BH78" s="400"/>
      <c r="BI78" s="400"/>
      <c r="BJ78" s="381"/>
      <c r="BK78" s="381"/>
      <c r="BL78" s="381"/>
      <c r="BM78" s="381"/>
      <c r="BN78" s="396"/>
      <c r="BO78" s="398"/>
      <c r="BP78" s="397"/>
      <c r="BQ78" s="73"/>
      <c r="BR78" s="855"/>
      <c r="BS78" s="116"/>
      <c r="BT78" s="116"/>
      <c r="BU78" s="116"/>
      <c r="BV78" s="116"/>
      <c r="BW78" s="116"/>
      <c r="BX78" s="116"/>
      <c r="BY78" s="74"/>
      <c r="BZ78" s="116"/>
      <c r="CA78" s="117"/>
      <c r="CB78" s="116"/>
      <c r="CC78" s="74"/>
      <c r="CD78" s="72"/>
      <c r="CE78" s="72"/>
    </row>
    <row r="79" spans="1:84" s="40" customFormat="1" ht="200.1" customHeight="1" x14ac:dyDescent="1.05">
      <c r="A79" s="472" t="s">
        <v>21</v>
      </c>
      <c r="B79" s="91" t="s">
        <v>22</v>
      </c>
      <c r="C79" s="91" t="s">
        <v>83</v>
      </c>
      <c r="D79" s="91" t="s">
        <v>24</v>
      </c>
      <c r="E79" s="48">
        <v>1.1000000000000001</v>
      </c>
      <c r="F79" s="49">
        <v>22</v>
      </c>
      <c r="G79" s="91" t="s">
        <v>84</v>
      </c>
      <c r="H79" s="91" t="s">
        <v>26</v>
      </c>
      <c r="I79" s="49">
        <v>1</v>
      </c>
      <c r="J79" s="594">
        <f t="shared" ref="J79:J145" si="27">F79*E79*I79</f>
        <v>24.200000000000003</v>
      </c>
      <c r="K79" s="594">
        <f>O79/365</f>
        <v>3.4476712328767127</v>
      </c>
      <c r="L79" s="594">
        <f>K79*30</f>
        <v>103.43013698630138</v>
      </c>
      <c r="M79" s="594">
        <f>K79*31</f>
        <v>106.87780821917809</v>
      </c>
      <c r="N79" s="594">
        <f>K79*30.41666666</f>
        <v>104.86666664368221</v>
      </c>
      <c r="O79" s="597">
        <f>J79*52</f>
        <v>1258.4000000000001</v>
      </c>
      <c r="P79" s="395"/>
      <c r="Q79" s="314"/>
      <c r="R79" s="314"/>
      <c r="S79" s="843"/>
      <c r="T79" s="314"/>
      <c r="U79" s="844"/>
      <c r="V79" s="100"/>
      <c r="W79" s="845"/>
      <c r="X79" s="318"/>
      <c r="Y79" s="318"/>
      <c r="Z79" s="843"/>
      <c r="AA79" s="848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9"/>
      <c r="BJ79" s="119"/>
      <c r="BK79" s="119"/>
      <c r="BL79" s="119"/>
      <c r="BM79" s="119"/>
      <c r="BN79" s="37"/>
      <c r="BO79" s="73"/>
      <c r="BP79" s="74"/>
      <c r="BQ79" s="73"/>
      <c r="BR79" s="74"/>
      <c r="BS79" s="116"/>
      <c r="BT79" s="116"/>
      <c r="BU79" s="116"/>
      <c r="BV79" s="116"/>
      <c r="BW79" s="116"/>
      <c r="BX79" s="116"/>
      <c r="BY79" s="74"/>
      <c r="BZ79" s="116"/>
      <c r="CA79" s="117"/>
      <c r="CB79" s="116"/>
      <c r="CC79" s="74"/>
      <c r="CD79" s="72"/>
      <c r="CE79" s="72"/>
    </row>
    <row r="80" spans="1:84" s="40" customFormat="1" ht="200.1" customHeight="1" x14ac:dyDescent="1.05">
      <c r="A80" s="472" t="s">
        <v>21</v>
      </c>
      <c r="B80" s="91" t="s">
        <v>22</v>
      </c>
      <c r="C80" s="91" t="s">
        <v>83</v>
      </c>
      <c r="D80" s="91" t="s">
        <v>24</v>
      </c>
      <c r="E80" s="48">
        <v>1.1000000000000001</v>
      </c>
      <c r="F80" s="49">
        <v>11</v>
      </c>
      <c r="G80" s="91" t="s">
        <v>85</v>
      </c>
      <c r="H80" s="91" t="s">
        <v>26</v>
      </c>
      <c r="I80" s="49">
        <v>1</v>
      </c>
      <c r="J80" s="594">
        <f t="shared" si="27"/>
        <v>12.100000000000001</v>
      </c>
      <c r="K80" s="594">
        <f t="shared" ref="K80:K99" si="28">O80/365</f>
        <v>1.7238356164383564</v>
      </c>
      <c r="L80" s="594">
        <f t="shared" ref="L80:L99" si="29">K80*30</f>
        <v>51.715068493150689</v>
      </c>
      <c r="M80" s="594">
        <f t="shared" ref="M80:M99" si="30">K80*31</f>
        <v>53.438904109589046</v>
      </c>
      <c r="N80" s="594">
        <f t="shared" ref="N80:N99" si="31">K80*30.41666666</f>
        <v>52.433333321841104</v>
      </c>
      <c r="O80" s="597">
        <f>J80*52</f>
        <v>629.20000000000005</v>
      </c>
      <c r="P80" s="395"/>
      <c r="Q80" s="314"/>
      <c r="R80" s="314"/>
      <c r="S80" s="843"/>
      <c r="T80" s="314"/>
      <c r="U80" s="844"/>
      <c r="V80" s="100"/>
      <c r="W80" s="845"/>
      <c r="X80" s="318"/>
      <c r="Y80" s="318"/>
      <c r="Z80" s="843"/>
      <c r="AA80" s="848"/>
      <c r="AB80" s="401"/>
      <c r="AC80" s="401"/>
      <c r="AD80" s="401"/>
      <c r="AE80" s="401"/>
      <c r="AF80" s="402"/>
      <c r="AG80" s="403"/>
      <c r="AH80" s="403"/>
      <c r="AI80" s="404"/>
      <c r="AJ80" s="401"/>
      <c r="AK80" s="401"/>
      <c r="AL80" s="405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9"/>
      <c r="BJ80" s="119"/>
      <c r="BK80" s="119"/>
      <c r="BL80" s="119"/>
      <c r="BM80" s="119"/>
      <c r="BN80" s="37"/>
      <c r="BO80" s="73"/>
      <c r="BP80" s="73"/>
      <c r="BQ80" s="73"/>
      <c r="BR80" s="116"/>
      <c r="BS80" s="116"/>
      <c r="BT80" s="116"/>
      <c r="BU80" s="116"/>
      <c r="BV80" s="116"/>
      <c r="BW80" s="116"/>
      <c r="BX80" s="116"/>
      <c r="BY80" s="74"/>
      <c r="BZ80" s="116"/>
      <c r="CA80" s="117"/>
      <c r="CB80" s="116"/>
      <c r="CC80" s="74"/>
      <c r="CD80" s="72"/>
      <c r="CE80" s="72"/>
    </row>
    <row r="81" spans="1:83" s="40" customFormat="1" ht="200.1" customHeight="1" x14ac:dyDescent="1.05">
      <c r="A81" s="472" t="s">
        <v>21</v>
      </c>
      <c r="B81" s="91" t="s">
        <v>22</v>
      </c>
      <c r="C81" s="91" t="s">
        <v>83</v>
      </c>
      <c r="D81" s="91" t="s">
        <v>24</v>
      </c>
      <c r="E81" s="48">
        <v>1.1000000000000001</v>
      </c>
      <c r="F81" s="49">
        <v>2</v>
      </c>
      <c r="G81" s="91" t="s">
        <v>86</v>
      </c>
      <c r="H81" s="91" t="s">
        <v>88</v>
      </c>
      <c r="I81" s="49">
        <v>0.23077</v>
      </c>
      <c r="J81" s="594">
        <f t="shared" si="27"/>
        <v>0.50769400000000009</v>
      </c>
      <c r="K81" s="594">
        <f t="shared" si="28"/>
        <v>7.2329008219178093E-2</v>
      </c>
      <c r="L81" s="594">
        <f t="shared" si="29"/>
        <v>2.1698702465753428</v>
      </c>
      <c r="M81" s="594">
        <f t="shared" si="30"/>
        <v>2.2421992547945209</v>
      </c>
      <c r="N81" s="594">
        <f t="shared" si="31"/>
        <v>2.2000073328511403</v>
      </c>
      <c r="O81" s="597">
        <f t="shared" ref="O81:O163" si="32">J81*52</f>
        <v>26.400088000000004</v>
      </c>
      <c r="P81" s="395"/>
      <c r="Q81" s="314"/>
      <c r="R81" s="314"/>
      <c r="S81" s="843"/>
      <c r="T81" s="314"/>
      <c r="U81" s="844"/>
      <c r="V81" s="100"/>
      <c r="W81" s="845"/>
      <c r="X81" s="318"/>
      <c r="Y81" s="318"/>
      <c r="Z81" s="843"/>
      <c r="AA81" s="848"/>
      <c r="AB81" s="401"/>
      <c r="AC81" s="401"/>
      <c r="AD81" s="401"/>
      <c r="AE81" s="401"/>
      <c r="AF81" s="106"/>
      <c r="AG81" s="403"/>
      <c r="AH81" s="403"/>
      <c r="AI81" s="404"/>
      <c r="AJ81" s="401"/>
      <c r="AK81" s="401"/>
      <c r="AL81" s="405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9"/>
      <c r="BJ81" s="119"/>
      <c r="BK81" s="119"/>
      <c r="BL81" s="119"/>
      <c r="BM81" s="119"/>
      <c r="BN81" s="37"/>
      <c r="BO81" s="73"/>
      <c r="BP81" s="73"/>
      <c r="BQ81" s="73"/>
      <c r="BR81" s="116"/>
      <c r="BS81" s="116"/>
      <c r="BT81" s="116"/>
      <c r="BU81" s="116"/>
      <c r="BV81" s="116"/>
      <c r="BW81" s="116"/>
      <c r="BX81" s="116"/>
      <c r="BY81" s="74"/>
      <c r="BZ81" s="116"/>
      <c r="CA81" s="117"/>
      <c r="CB81" s="116"/>
      <c r="CC81" s="74"/>
      <c r="CD81" s="72"/>
      <c r="CE81" s="72"/>
    </row>
    <row r="82" spans="1:83" s="40" customFormat="1" ht="200.1" customHeight="1" x14ac:dyDescent="1.05">
      <c r="A82" s="472" t="s">
        <v>21</v>
      </c>
      <c r="B82" s="91" t="s">
        <v>22</v>
      </c>
      <c r="C82" s="91" t="s">
        <v>83</v>
      </c>
      <c r="D82" s="33" t="s">
        <v>91</v>
      </c>
      <c r="E82" s="48">
        <v>0.12</v>
      </c>
      <c r="F82" s="49">
        <v>2</v>
      </c>
      <c r="G82" s="91" t="s">
        <v>260</v>
      </c>
      <c r="H82" s="91" t="s">
        <v>45</v>
      </c>
      <c r="I82" s="49">
        <v>0.46160000000000001</v>
      </c>
      <c r="J82" s="594">
        <f t="shared" si="27"/>
        <v>0.11078399999999999</v>
      </c>
      <c r="K82" s="594">
        <f t="shared" si="28"/>
        <v>1.5782926027397261E-2</v>
      </c>
      <c r="L82" s="594"/>
      <c r="M82" s="594"/>
      <c r="N82" s="594">
        <f t="shared" si="31"/>
        <v>0.48006399989478049</v>
      </c>
      <c r="O82" s="597">
        <f t="shared" si="32"/>
        <v>5.7607679999999997</v>
      </c>
      <c r="P82" s="395"/>
      <c r="Q82" s="558"/>
      <c r="R82" s="558"/>
      <c r="S82" s="558"/>
      <c r="T82" s="558"/>
      <c r="U82" s="559"/>
      <c r="V82" s="100"/>
      <c r="W82" s="560"/>
      <c r="X82" s="560"/>
      <c r="Y82" s="560"/>
      <c r="Z82" s="558"/>
      <c r="AA82" s="563"/>
      <c r="AB82" s="563"/>
      <c r="AC82" s="563"/>
      <c r="AD82" s="563"/>
      <c r="AE82" s="563"/>
      <c r="AF82" s="106"/>
      <c r="AG82" s="403"/>
      <c r="AH82" s="403"/>
      <c r="AI82" s="404"/>
      <c r="AJ82" s="563"/>
      <c r="AK82" s="563"/>
      <c r="AL82" s="405"/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563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9"/>
      <c r="BJ82" s="119"/>
      <c r="BK82" s="119"/>
      <c r="BL82" s="119"/>
      <c r="BM82" s="119"/>
      <c r="BN82" s="37"/>
      <c r="BO82" s="73"/>
      <c r="BP82" s="73"/>
      <c r="BQ82" s="73"/>
      <c r="BR82" s="116"/>
      <c r="BS82" s="116"/>
      <c r="BT82" s="116"/>
      <c r="BU82" s="116"/>
      <c r="BV82" s="116"/>
      <c r="BW82" s="116"/>
      <c r="BX82" s="116"/>
      <c r="BY82" s="74"/>
      <c r="BZ82" s="116"/>
      <c r="CA82" s="117"/>
      <c r="CB82" s="116"/>
      <c r="CC82" s="74"/>
      <c r="CD82" s="72"/>
      <c r="CE82" s="72"/>
    </row>
    <row r="83" spans="1:83" s="40" customFormat="1" ht="200.1" customHeight="1" x14ac:dyDescent="1.05">
      <c r="A83" s="472" t="s">
        <v>21</v>
      </c>
      <c r="B83" s="91" t="s">
        <v>22</v>
      </c>
      <c r="C83" s="91" t="s">
        <v>87</v>
      </c>
      <c r="D83" s="91" t="s">
        <v>24</v>
      </c>
      <c r="E83" s="48">
        <v>1.1000000000000001</v>
      </c>
      <c r="F83" s="49">
        <v>7</v>
      </c>
      <c r="G83" s="91" t="s">
        <v>84</v>
      </c>
      <c r="H83" s="91" t="s">
        <v>26</v>
      </c>
      <c r="I83" s="49">
        <v>1</v>
      </c>
      <c r="J83" s="594">
        <f t="shared" si="27"/>
        <v>7.7000000000000011</v>
      </c>
      <c r="K83" s="594">
        <f t="shared" si="28"/>
        <v>1.0969863013698631</v>
      </c>
      <c r="L83" s="594">
        <f t="shared" si="29"/>
        <v>32.909589041095892</v>
      </c>
      <c r="M83" s="594">
        <f t="shared" si="30"/>
        <v>34.006575342465759</v>
      </c>
      <c r="N83" s="594">
        <f t="shared" si="31"/>
        <v>33.366666659353427</v>
      </c>
      <c r="O83" s="597">
        <f t="shared" si="32"/>
        <v>400.40000000000003</v>
      </c>
      <c r="P83" s="395"/>
      <c r="Q83" s="314"/>
      <c r="R83" s="314"/>
      <c r="S83" s="843"/>
      <c r="T83" s="314"/>
      <c r="U83" s="844"/>
      <c r="V83" s="100"/>
      <c r="W83" s="845"/>
      <c r="X83" s="318"/>
      <c r="Y83" s="318"/>
      <c r="Z83" s="843"/>
      <c r="AA83" s="848"/>
      <c r="AB83" s="401"/>
      <c r="AC83" s="401"/>
      <c r="AD83" s="401"/>
      <c r="AE83" s="401"/>
      <c r="AF83" s="402"/>
      <c r="AG83" s="403"/>
      <c r="AH83" s="403"/>
      <c r="AI83" s="404"/>
      <c r="AJ83" s="401"/>
      <c r="AK83" s="401"/>
      <c r="AL83" s="405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9"/>
      <c r="BJ83" s="119"/>
      <c r="BK83" s="119"/>
      <c r="BL83" s="119"/>
      <c r="BM83" s="119"/>
      <c r="BN83" s="120"/>
      <c r="BO83" s="73"/>
      <c r="BP83" s="73"/>
      <c r="BQ83" s="73"/>
      <c r="BR83" s="116"/>
      <c r="BS83" s="116"/>
      <c r="BT83" s="116"/>
      <c r="BU83" s="116"/>
      <c r="BV83" s="116"/>
      <c r="BW83" s="116"/>
      <c r="BX83" s="116"/>
      <c r="BY83" s="74"/>
      <c r="BZ83" s="116"/>
      <c r="CA83" s="117"/>
      <c r="CB83" s="116"/>
      <c r="CC83" s="74"/>
      <c r="CD83" s="72"/>
      <c r="CE83" s="72"/>
    </row>
    <row r="84" spans="1:83" s="40" customFormat="1" ht="200.1" customHeight="1" x14ac:dyDescent="1.05">
      <c r="A84" s="472" t="s">
        <v>21</v>
      </c>
      <c r="B84" s="91" t="s">
        <v>22</v>
      </c>
      <c r="C84" s="91" t="s">
        <v>253</v>
      </c>
      <c r="D84" s="91" t="s">
        <v>24</v>
      </c>
      <c r="E84" s="48">
        <v>1.1000000000000001</v>
      </c>
      <c r="F84" s="49">
        <v>5</v>
      </c>
      <c r="G84" s="91" t="s">
        <v>85</v>
      </c>
      <c r="H84" s="91" t="s">
        <v>26</v>
      </c>
      <c r="I84" s="49">
        <v>1</v>
      </c>
      <c r="J84" s="594">
        <f t="shared" si="27"/>
        <v>5.5</v>
      </c>
      <c r="K84" s="594">
        <f t="shared" si="28"/>
        <v>0.78356164383561644</v>
      </c>
      <c r="L84" s="594">
        <f t="shared" si="29"/>
        <v>23.506849315068493</v>
      </c>
      <c r="M84" s="594">
        <f t="shared" si="30"/>
        <v>24.290410958904111</v>
      </c>
      <c r="N84" s="594">
        <f t="shared" si="31"/>
        <v>23.833333328109589</v>
      </c>
      <c r="O84" s="597">
        <f t="shared" si="32"/>
        <v>286</v>
      </c>
      <c r="P84" s="395"/>
      <c r="Q84" s="314"/>
      <c r="R84" s="314"/>
      <c r="S84" s="843"/>
      <c r="T84" s="314"/>
      <c r="U84" s="844"/>
      <c r="V84" s="100"/>
      <c r="W84" s="845"/>
      <c r="X84" s="318"/>
      <c r="Y84" s="318"/>
      <c r="Z84" s="843"/>
      <c r="AA84" s="848"/>
      <c r="AB84" s="401"/>
      <c r="AC84" s="401"/>
      <c r="AD84" s="401"/>
      <c r="AE84" s="401"/>
      <c r="AF84" s="402"/>
      <c r="AG84" s="403"/>
      <c r="AH84" s="403"/>
      <c r="AI84" s="404"/>
      <c r="AJ84" s="401"/>
      <c r="AK84" s="401"/>
      <c r="AL84" s="405"/>
      <c r="AM84" s="401"/>
      <c r="AN84" s="401"/>
      <c r="AO84" s="401"/>
      <c r="AP84" s="401"/>
      <c r="AQ84" s="401"/>
      <c r="AR84" s="401"/>
      <c r="AS84" s="401"/>
      <c r="AT84" s="401"/>
      <c r="AU84" s="401"/>
      <c r="AV84" s="401"/>
      <c r="AW84" s="401"/>
      <c r="AX84" s="401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9"/>
      <c r="BJ84" s="119"/>
      <c r="BK84" s="119"/>
      <c r="BL84" s="119"/>
      <c r="BM84" s="119"/>
      <c r="BN84" s="37"/>
      <c r="BO84" s="73"/>
      <c r="BP84" s="73"/>
      <c r="BQ84" s="73"/>
      <c r="BR84" s="74"/>
      <c r="BS84" s="116"/>
      <c r="BT84" s="116"/>
      <c r="BU84" s="116"/>
      <c r="BV84" s="116"/>
      <c r="BW84" s="116"/>
      <c r="BX84" s="116"/>
      <c r="BY84" s="74"/>
      <c r="BZ84" s="116"/>
      <c r="CA84" s="117"/>
      <c r="CB84" s="116"/>
      <c r="CC84" s="74"/>
      <c r="CD84" s="72"/>
      <c r="CE84" s="72"/>
    </row>
    <row r="85" spans="1:83" s="40" customFormat="1" ht="200.1" customHeight="1" x14ac:dyDescent="1.05">
      <c r="A85" s="472" t="s">
        <v>21</v>
      </c>
      <c r="B85" s="91" t="s">
        <v>22</v>
      </c>
      <c r="C85" s="91" t="s">
        <v>87</v>
      </c>
      <c r="D85" s="33" t="s">
        <v>32</v>
      </c>
      <c r="E85" s="48">
        <v>0.24</v>
      </c>
      <c r="F85" s="49">
        <v>2</v>
      </c>
      <c r="G85" s="91" t="s">
        <v>86</v>
      </c>
      <c r="H85" s="91" t="s">
        <v>88</v>
      </c>
      <c r="I85" s="49">
        <v>0.23077</v>
      </c>
      <c r="J85" s="594">
        <f t="shared" si="27"/>
        <v>0.1107696</v>
      </c>
      <c r="K85" s="594">
        <f t="shared" si="28"/>
        <v>1.5780874520547945E-2</v>
      </c>
      <c r="L85" s="594">
        <f t="shared" si="29"/>
        <v>0.47342623561643837</v>
      </c>
      <c r="M85" s="594">
        <f t="shared" si="30"/>
        <v>0.48920711013698631</v>
      </c>
      <c r="N85" s="594">
        <f t="shared" si="31"/>
        <v>0.48000159989479418</v>
      </c>
      <c r="O85" s="597">
        <f t="shared" si="32"/>
        <v>5.7600191999999995</v>
      </c>
      <c r="P85" s="395"/>
      <c r="Q85" s="314"/>
      <c r="R85" s="314"/>
      <c r="S85" s="843"/>
      <c r="T85" s="314"/>
      <c r="U85" s="844"/>
      <c r="V85" s="100"/>
      <c r="W85" s="845"/>
      <c r="X85" s="318"/>
      <c r="Y85" s="318"/>
      <c r="Z85" s="843"/>
      <c r="AA85" s="848"/>
      <c r="AB85" s="401"/>
      <c r="AC85" s="401"/>
      <c r="AD85" s="401"/>
      <c r="AE85" s="401"/>
      <c r="AF85" s="402"/>
      <c r="AG85" s="403"/>
      <c r="AH85" s="403"/>
      <c r="AI85" s="404"/>
      <c r="AJ85" s="401"/>
      <c r="AK85" s="401"/>
      <c r="AL85" s="405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9"/>
      <c r="BJ85" s="119"/>
      <c r="BK85" s="119"/>
      <c r="BL85" s="119"/>
      <c r="BM85" s="119"/>
      <c r="BN85" s="37"/>
      <c r="BO85" s="73"/>
      <c r="BP85" s="73"/>
      <c r="BQ85" s="73"/>
      <c r="BR85" s="116"/>
      <c r="BS85" s="116"/>
      <c r="BT85" s="116"/>
      <c r="BU85" s="116"/>
      <c r="BV85" s="116"/>
      <c r="BW85" s="116"/>
      <c r="BX85" s="116"/>
      <c r="BY85" s="74"/>
      <c r="BZ85" s="116"/>
      <c r="CA85" s="117"/>
      <c r="CB85" s="116"/>
      <c r="CC85" s="74"/>
      <c r="CD85" s="72"/>
      <c r="CE85" s="72"/>
    </row>
    <row r="86" spans="1:83" s="40" customFormat="1" ht="200.1" customHeight="1" x14ac:dyDescent="1.05">
      <c r="A86" s="472" t="s">
        <v>21</v>
      </c>
      <c r="B86" s="91" t="s">
        <v>22</v>
      </c>
      <c r="C86" s="91" t="s">
        <v>87</v>
      </c>
      <c r="D86" s="33" t="s">
        <v>91</v>
      </c>
      <c r="E86" s="48">
        <v>0.12</v>
      </c>
      <c r="F86" s="49">
        <v>1</v>
      </c>
      <c r="G86" s="91" t="s">
        <v>260</v>
      </c>
      <c r="H86" s="91" t="s">
        <v>45</v>
      </c>
      <c r="I86" s="49">
        <v>0.46160000000000001</v>
      </c>
      <c r="J86" s="594">
        <f t="shared" ref="J86" si="33">F86*E86*I86</f>
        <v>5.5391999999999997E-2</v>
      </c>
      <c r="K86" s="594">
        <f t="shared" ref="K86" si="34">O86/365</f>
        <v>7.8914630136986304E-3</v>
      </c>
      <c r="L86" s="594"/>
      <c r="M86" s="594"/>
      <c r="N86" s="594">
        <f t="shared" ref="N86" si="35">K86*30.41666666</f>
        <v>0.24003199994739025</v>
      </c>
      <c r="O86" s="597">
        <f t="shared" ref="O86" si="36">J86*52</f>
        <v>2.8803839999999998</v>
      </c>
      <c r="P86" s="395"/>
      <c r="Q86" s="558"/>
      <c r="R86" s="558"/>
      <c r="S86" s="558"/>
      <c r="T86" s="558"/>
      <c r="U86" s="559"/>
      <c r="V86" s="100"/>
      <c r="W86" s="560"/>
      <c r="X86" s="560"/>
      <c r="Y86" s="560"/>
      <c r="Z86" s="558"/>
      <c r="AA86" s="563"/>
      <c r="AB86" s="563"/>
      <c r="AC86" s="563"/>
      <c r="AD86" s="563"/>
      <c r="AE86" s="563"/>
      <c r="AF86" s="564"/>
      <c r="AG86" s="403"/>
      <c r="AH86" s="403"/>
      <c r="AI86" s="404"/>
      <c r="AJ86" s="563"/>
      <c r="AK86" s="563"/>
      <c r="AL86" s="405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9"/>
      <c r="BJ86" s="119"/>
      <c r="BK86" s="119"/>
      <c r="BL86" s="119"/>
      <c r="BM86" s="119"/>
      <c r="BN86" s="37"/>
      <c r="BO86" s="73"/>
      <c r="BP86" s="73"/>
      <c r="BQ86" s="73"/>
      <c r="BR86" s="116"/>
      <c r="BS86" s="116"/>
      <c r="BT86" s="116"/>
      <c r="BU86" s="116"/>
      <c r="BV86" s="116"/>
      <c r="BW86" s="116"/>
      <c r="BX86" s="116"/>
      <c r="BY86" s="74"/>
      <c r="BZ86" s="116"/>
      <c r="CA86" s="117"/>
      <c r="CB86" s="116"/>
      <c r="CC86" s="74"/>
      <c r="CD86" s="72"/>
      <c r="CE86" s="72"/>
    </row>
    <row r="87" spans="1:83" s="40" customFormat="1" ht="200.1" customHeight="1" x14ac:dyDescent="1.05">
      <c r="A87" s="472" t="s">
        <v>21</v>
      </c>
      <c r="B87" s="91" t="s">
        <v>22</v>
      </c>
      <c r="C87" s="91" t="s">
        <v>89</v>
      </c>
      <c r="D87" s="91" t="s">
        <v>24</v>
      </c>
      <c r="E87" s="48">
        <v>1.1000000000000001</v>
      </c>
      <c r="F87" s="49">
        <v>4</v>
      </c>
      <c r="G87" s="91" t="s">
        <v>84</v>
      </c>
      <c r="H87" s="91" t="s">
        <v>26</v>
      </c>
      <c r="I87" s="49">
        <v>1</v>
      </c>
      <c r="J87" s="594">
        <f t="shared" si="27"/>
        <v>4.4000000000000004</v>
      </c>
      <c r="K87" s="594">
        <f t="shared" si="28"/>
        <v>0.62684931506849317</v>
      </c>
      <c r="L87" s="594">
        <f t="shared" si="29"/>
        <v>18.805479452054794</v>
      </c>
      <c r="M87" s="594">
        <f t="shared" si="30"/>
        <v>19.432328767123288</v>
      </c>
      <c r="N87" s="594">
        <f t="shared" si="31"/>
        <v>19.066666662487673</v>
      </c>
      <c r="O87" s="597">
        <f t="shared" si="32"/>
        <v>228.8</v>
      </c>
      <c r="P87" s="395"/>
      <c r="Q87" s="314"/>
      <c r="R87" s="314"/>
      <c r="S87" s="843"/>
      <c r="T87" s="314"/>
      <c r="U87" s="844"/>
      <c r="V87" s="100"/>
      <c r="W87" s="845"/>
      <c r="X87" s="318"/>
      <c r="Y87" s="318"/>
      <c r="Z87" s="843"/>
      <c r="AA87" s="848"/>
      <c r="AB87" s="401"/>
      <c r="AC87" s="401"/>
      <c r="AD87" s="401"/>
      <c r="AE87" s="401"/>
      <c r="AF87" s="402"/>
      <c r="AG87" s="403"/>
      <c r="AH87" s="403"/>
      <c r="AI87" s="404"/>
      <c r="AJ87" s="401"/>
      <c r="AK87" s="401"/>
      <c r="AL87" s="405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9"/>
      <c r="BJ87" s="119"/>
      <c r="BK87" s="119"/>
      <c r="BL87" s="119"/>
      <c r="BM87" s="119"/>
      <c r="BN87" s="37"/>
      <c r="BO87" s="73"/>
      <c r="BP87" s="73"/>
      <c r="BQ87" s="73"/>
      <c r="BR87" s="116"/>
      <c r="BS87" s="116"/>
      <c r="BT87" s="116"/>
      <c r="BU87" s="116"/>
      <c r="BV87" s="116"/>
      <c r="BW87" s="116"/>
      <c r="BX87" s="116"/>
      <c r="BY87" s="74"/>
      <c r="BZ87" s="116"/>
      <c r="CA87" s="117"/>
      <c r="CB87" s="116"/>
      <c r="CC87" s="74"/>
      <c r="CD87" s="72"/>
      <c r="CE87" s="72"/>
    </row>
    <row r="88" spans="1:83" s="40" customFormat="1" ht="200.1" customHeight="1" x14ac:dyDescent="1.05">
      <c r="A88" s="472" t="s">
        <v>21</v>
      </c>
      <c r="B88" s="91" t="s">
        <v>22</v>
      </c>
      <c r="C88" s="91" t="s">
        <v>89</v>
      </c>
      <c r="D88" s="91" t="s">
        <v>24</v>
      </c>
      <c r="E88" s="48">
        <v>1.1000000000000001</v>
      </c>
      <c r="F88" s="49">
        <v>2</v>
      </c>
      <c r="G88" s="91" t="s">
        <v>85</v>
      </c>
      <c r="H88" s="91" t="s">
        <v>26</v>
      </c>
      <c r="I88" s="49">
        <v>1</v>
      </c>
      <c r="J88" s="594">
        <f t="shared" si="27"/>
        <v>2.2000000000000002</v>
      </c>
      <c r="K88" s="594">
        <f t="shared" si="28"/>
        <v>0.31342465753424659</v>
      </c>
      <c r="L88" s="594">
        <f t="shared" si="29"/>
        <v>9.4027397260273968</v>
      </c>
      <c r="M88" s="594">
        <f t="shared" si="30"/>
        <v>9.7161643835616438</v>
      </c>
      <c r="N88" s="594">
        <f t="shared" si="31"/>
        <v>9.5333333312438366</v>
      </c>
      <c r="O88" s="597">
        <f t="shared" si="32"/>
        <v>114.4</v>
      </c>
      <c r="P88" s="395"/>
      <c r="Q88" s="314"/>
      <c r="R88" s="314"/>
      <c r="S88" s="843"/>
      <c r="T88" s="314"/>
      <c r="U88" s="844"/>
      <c r="V88" s="100"/>
      <c r="W88" s="845"/>
      <c r="X88" s="318"/>
      <c r="Y88" s="318"/>
      <c r="Z88" s="843"/>
      <c r="AA88" s="848"/>
      <c r="AB88" s="401"/>
      <c r="AC88" s="401"/>
      <c r="AD88" s="401"/>
      <c r="AE88" s="401"/>
      <c r="AF88" s="402"/>
      <c r="AG88" s="403"/>
      <c r="AH88" s="403"/>
      <c r="AI88" s="404"/>
      <c r="AJ88" s="401"/>
      <c r="AK88" s="401"/>
      <c r="AL88" s="405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9"/>
      <c r="BJ88" s="119"/>
      <c r="BK88" s="119"/>
      <c r="BL88" s="119"/>
      <c r="BM88" s="119"/>
      <c r="BN88" s="37"/>
      <c r="BO88" s="73"/>
      <c r="BP88" s="73"/>
      <c r="BQ88" s="73"/>
      <c r="BR88" s="116"/>
      <c r="BS88" s="116"/>
      <c r="BT88" s="116"/>
      <c r="BU88" s="116"/>
      <c r="BV88" s="116"/>
      <c r="BW88" s="116"/>
      <c r="BX88" s="116"/>
      <c r="BY88" s="74"/>
      <c r="BZ88" s="116"/>
      <c r="CA88" s="117"/>
      <c r="CB88" s="116"/>
      <c r="CC88" s="74"/>
      <c r="CD88" s="72"/>
      <c r="CE88" s="72"/>
    </row>
    <row r="89" spans="1:83" s="40" customFormat="1" ht="200.1" customHeight="1" x14ac:dyDescent="1.05">
      <c r="A89" s="472" t="s">
        <v>21</v>
      </c>
      <c r="B89" s="91" t="s">
        <v>22</v>
      </c>
      <c r="C89" s="91" t="s">
        <v>89</v>
      </c>
      <c r="D89" s="33" t="s">
        <v>32</v>
      </c>
      <c r="E89" s="48">
        <v>0.24</v>
      </c>
      <c r="F89" s="49">
        <v>2</v>
      </c>
      <c r="G89" s="91" t="s">
        <v>86</v>
      </c>
      <c r="H89" s="91" t="s">
        <v>88</v>
      </c>
      <c r="I89" s="49">
        <v>0.23077</v>
      </c>
      <c r="J89" s="594">
        <f t="shared" si="27"/>
        <v>0.1107696</v>
      </c>
      <c r="K89" s="594">
        <f t="shared" si="28"/>
        <v>1.5780874520547945E-2</v>
      </c>
      <c r="L89" s="594">
        <f t="shared" si="29"/>
        <v>0.47342623561643837</v>
      </c>
      <c r="M89" s="594">
        <f t="shared" si="30"/>
        <v>0.48920711013698631</v>
      </c>
      <c r="N89" s="594">
        <f t="shared" si="31"/>
        <v>0.48000159989479418</v>
      </c>
      <c r="O89" s="597">
        <f t="shared" si="32"/>
        <v>5.7600191999999995</v>
      </c>
      <c r="P89" s="395"/>
      <c r="Q89" s="314"/>
      <c r="R89" s="314"/>
      <c r="S89" s="843"/>
      <c r="T89" s="314"/>
      <c r="U89" s="844"/>
      <c r="V89" s="100"/>
      <c r="W89" s="845"/>
      <c r="X89" s="318"/>
      <c r="Y89" s="318"/>
      <c r="Z89" s="843"/>
      <c r="AA89" s="848"/>
      <c r="AB89" s="401"/>
      <c r="AC89" s="401"/>
      <c r="AD89" s="401"/>
      <c r="AE89" s="401"/>
      <c r="AF89" s="402"/>
      <c r="AG89" s="403"/>
      <c r="AH89" s="403"/>
      <c r="AI89" s="404"/>
      <c r="AJ89" s="401"/>
      <c r="AK89" s="401"/>
      <c r="AL89" s="405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9"/>
      <c r="BJ89" s="119"/>
      <c r="BK89" s="119"/>
      <c r="BL89" s="119"/>
      <c r="BM89" s="119"/>
      <c r="BN89" s="37"/>
      <c r="BO89" s="73"/>
      <c r="BP89" s="73"/>
      <c r="BQ89" s="73"/>
      <c r="BR89" s="116"/>
      <c r="BS89" s="116"/>
      <c r="BT89" s="116"/>
      <c r="BU89" s="116"/>
      <c r="BV89" s="116"/>
      <c r="BW89" s="116"/>
      <c r="BX89" s="116"/>
      <c r="BY89" s="74"/>
      <c r="BZ89" s="116"/>
      <c r="CA89" s="117"/>
      <c r="CB89" s="116"/>
      <c r="CC89" s="74"/>
      <c r="CD89" s="72"/>
      <c r="CE89" s="72"/>
    </row>
    <row r="90" spans="1:83" s="40" customFormat="1" ht="200.1" customHeight="1" x14ac:dyDescent="1.05">
      <c r="A90" s="472" t="s">
        <v>21</v>
      </c>
      <c r="B90" s="91" t="s">
        <v>22</v>
      </c>
      <c r="C90" s="91" t="s">
        <v>89</v>
      </c>
      <c r="D90" s="33" t="s">
        <v>91</v>
      </c>
      <c r="E90" s="48">
        <v>0.12</v>
      </c>
      <c r="F90" s="49">
        <v>1</v>
      </c>
      <c r="G90" s="91" t="s">
        <v>260</v>
      </c>
      <c r="H90" s="91" t="s">
        <v>45</v>
      </c>
      <c r="I90" s="49">
        <v>0.46160000000000001</v>
      </c>
      <c r="J90" s="594">
        <f t="shared" si="27"/>
        <v>5.5391999999999997E-2</v>
      </c>
      <c r="K90" s="594">
        <f t="shared" si="28"/>
        <v>7.8914630136986304E-3</v>
      </c>
      <c r="L90" s="594"/>
      <c r="M90" s="594"/>
      <c r="N90" s="594">
        <f t="shared" si="31"/>
        <v>0.24003199994739025</v>
      </c>
      <c r="O90" s="597">
        <f t="shared" si="32"/>
        <v>2.8803839999999998</v>
      </c>
      <c r="P90" s="395"/>
      <c r="Q90" s="558"/>
      <c r="R90" s="558"/>
      <c r="S90" s="558"/>
      <c r="T90" s="558"/>
      <c r="U90" s="559"/>
      <c r="V90" s="100"/>
      <c r="W90" s="560"/>
      <c r="X90" s="560"/>
      <c r="Y90" s="560"/>
      <c r="Z90" s="558"/>
      <c r="AA90" s="563"/>
      <c r="AB90" s="563"/>
      <c r="AC90" s="563"/>
      <c r="AD90" s="563"/>
      <c r="AE90" s="563"/>
      <c r="AF90" s="564"/>
      <c r="AG90" s="403"/>
      <c r="AH90" s="403"/>
      <c r="AI90" s="404"/>
      <c r="AJ90" s="563"/>
      <c r="AK90" s="563"/>
      <c r="AL90" s="405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9"/>
      <c r="BJ90" s="119"/>
      <c r="BK90" s="119"/>
      <c r="BL90" s="119"/>
      <c r="BM90" s="119"/>
      <c r="BN90" s="37"/>
      <c r="BO90" s="73"/>
      <c r="BP90" s="73"/>
      <c r="BQ90" s="73"/>
      <c r="BR90" s="116"/>
      <c r="BS90" s="116"/>
      <c r="BT90" s="116"/>
      <c r="BU90" s="116"/>
      <c r="BV90" s="116"/>
      <c r="BW90" s="116"/>
      <c r="BX90" s="116"/>
      <c r="BY90" s="74"/>
      <c r="BZ90" s="116"/>
      <c r="CA90" s="117"/>
      <c r="CB90" s="116"/>
      <c r="CC90" s="74"/>
      <c r="CD90" s="72"/>
      <c r="CE90" s="72"/>
    </row>
    <row r="91" spans="1:83" s="40" customFormat="1" ht="200.1" customHeight="1" x14ac:dyDescent="1.05">
      <c r="A91" s="472" t="s">
        <v>21</v>
      </c>
      <c r="B91" s="91" t="s">
        <v>22</v>
      </c>
      <c r="C91" s="91" t="s">
        <v>33</v>
      </c>
      <c r="D91" s="33" t="s">
        <v>32</v>
      </c>
      <c r="E91" s="48">
        <v>0.24</v>
      </c>
      <c r="F91" s="49">
        <v>1</v>
      </c>
      <c r="G91" s="91" t="s">
        <v>84</v>
      </c>
      <c r="H91" s="91" t="s">
        <v>45</v>
      </c>
      <c r="I91" s="49">
        <v>0.46160000000000001</v>
      </c>
      <c r="J91" s="594">
        <f t="shared" si="27"/>
        <v>0.11078399999999999</v>
      </c>
      <c r="K91" s="594">
        <f t="shared" si="28"/>
        <v>1.5782926027397261E-2</v>
      </c>
      <c r="L91" s="594">
        <f t="shared" si="29"/>
        <v>0.47348778082191784</v>
      </c>
      <c r="M91" s="594">
        <f t="shared" si="30"/>
        <v>0.48927070684931506</v>
      </c>
      <c r="N91" s="594">
        <f t="shared" si="31"/>
        <v>0.48006399989478049</v>
      </c>
      <c r="O91" s="597">
        <f t="shared" si="32"/>
        <v>5.7607679999999997</v>
      </c>
      <c r="P91" s="395"/>
      <c r="Q91" s="843"/>
      <c r="R91" s="314"/>
      <c r="S91" s="843"/>
      <c r="T91" s="314"/>
      <c r="U91" s="844"/>
      <c r="V91" s="100"/>
      <c r="W91" s="845"/>
      <c r="X91" s="318"/>
      <c r="Y91" s="318"/>
      <c r="Z91" s="843"/>
      <c r="AA91" s="848"/>
      <c r="AB91" s="401"/>
      <c r="AC91" s="401"/>
      <c r="AD91" s="401"/>
      <c r="AE91" s="401"/>
      <c r="AF91" s="849"/>
      <c r="AG91" s="851"/>
      <c r="AH91" s="406"/>
      <c r="AI91" s="848"/>
      <c r="AJ91" s="401"/>
      <c r="AK91" s="401"/>
      <c r="AL91" s="405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21"/>
      <c r="BJ91" s="121"/>
      <c r="BK91" s="121"/>
      <c r="BL91" s="121"/>
      <c r="BM91" s="121"/>
      <c r="BN91" s="37"/>
      <c r="BO91" s="122"/>
      <c r="BP91" s="122"/>
      <c r="BQ91" s="122"/>
      <c r="BR91" s="116"/>
      <c r="BS91" s="116"/>
      <c r="BT91" s="116"/>
      <c r="BU91" s="116"/>
      <c r="BV91" s="116"/>
      <c r="BW91" s="116"/>
      <c r="BX91" s="116"/>
      <c r="BY91" s="74"/>
      <c r="BZ91" s="116"/>
      <c r="CA91" s="116"/>
      <c r="CB91" s="116"/>
      <c r="CC91" s="74"/>
      <c r="CD91" s="72"/>
      <c r="CE91" s="72"/>
    </row>
    <row r="92" spans="1:83" s="40" customFormat="1" ht="200.1" customHeight="1" x14ac:dyDescent="1.05">
      <c r="A92" s="472" t="s">
        <v>21</v>
      </c>
      <c r="B92" s="91" t="s">
        <v>22</v>
      </c>
      <c r="C92" s="91" t="s">
        <v>33</v>
      </c>
      <c r="D92" s="33" t="s">
        <v>32</v>
      </c>
      <c r="E92" s="48">
        <v>0.24</v>
      </c>
      <c r="F92" s="49">
        <v>1</v>
      </c>
      <c r="G92" s="91" t="s">
        <v>85</v>
      </c>
      <c r="H92" s="91" t="s">
        <v>45</v>
      </c>
      <c r="I92" s="49">
        <v>0.46160000000000001</v>
      </c>
      <c r="J92" s="594">
        <f t="shared" si="27"/>
        <v>0.11078399999999999</v>
      </c>
      <c r="K92" s="594">
        <f t="shared" si="28"/>
        <v>1.5782926027397261E-2</v>
      </c>
      <c r="L92" s="594">
        <f t="shared" si="29"/>
        <v>0.47348778082191784</v>
      </c>
      <c r="M92" s="594">
        <f t="shared" si="30"/>
        <v>0.48927070684931506</v>
      </c>
      <c r="N92" s="594">
        <f t="shared" si="31"/>
        <v>0.48006399989478049</v>
      </c>
      <c r="O92" s="597">
        <f t="shared" si="32"/>
        <v>5.7607679999999997</v>
      </c>
      <c r="P92" s="395"/>
      <c r="Q92" s="843"/>
      <c r="R92" s="314"/>
      <c r="S92" s="843"/>
      <c r="T92" s="314"/>
      <c r="U92" s="844"/>
      <c r="V92" s="100"/>
      <c r="W92" s="845"/>
      <c r="X92" s="318"/>
      <c r="Y92" s="318"/>
      <c r="Z92" s="843"/>
      <c r="AA92" s="848"/>
      <c r="AB92" s="401"/>
      <c r="AC92" s="401"/>
      <c r="AD92" s="401"/>
      <c r="AE92" s="401"/>
      <c r="AF92" s="849"/>
      <c r="AG92" s="851"/>
      <c r="AH92" s="406"/>
      <c r="AI92" s="848"/>
      <c r="AJ92" s="401"/>
      <c r="AK92" s="401"/>
      <c r="AL92" s="405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21"/>
      <c r="BJ92" s="121"/>
      <c r="BK92" s="121"/>
      <c r="BL92" s="121"/>
      <c r="BM92" s="121"/>
      <c r="BN92" s="37"/>
      <c r="BO92" s="122"/>
      <c r="BP92" s="122"/>
      <c r="BQ92" s="122"/>
      <c r="BR92" s="116"/>
      <c r="BS92" s="116"/>
      <c r="BT92" s="116"/>
      <c r="BU92" s="116"/>
      <c r="BV92" s="116"/>
      <c r="BW92" s="116"/>
      <c r="BX92" s="116"/>
      <c r="BY92" s="74"/>
      <c r="BZ92" s="116"/>
      <c r="CA92" s="117"/>
      <c r="CB92" s="116"/>
      <c r="CC92" s="74"/>
      <c r="CD92" s="72"/>
      <c r="CE92" s="72"/>
    </row>
    <row r="93" spans="1:83" s="9" customFormat="1" ht="200.1" customHeight="1" x14ac:dyDescent="1.05">
      <c r="A93" s="472" t="s">
        <v>21</v>
      </c>
      <c r="B93" s="91" t="s">
        <v>22</v>
      </c>
      <c r="C93" s="91" t="s">
        <v>23</v>
      </c>
      <c r="D93" s="91" t="s">
        <v>24</v>
      </c>
      <c r="E93" s="48">
        <v>1.1000000000000001</v>
      </c>
      <c r="F93" s="49">
        <v>2</v>
      </c>
      <c r="G93" s="91" t="s">
        <v>84</v>
      </c>
      <c r="H93" s="91" t="s">
        <v>26</v>
      </c>
      <c r="I93" s="49">
        <v>1</v>
      </c>
      <c r="J93" s="594">
        <f t="shared" si="27"/>
        <v>2.2000000000000002</v>
      </c>
      <c r="K93" s="594">
        <f t="shared" si="28"/>
        <v>0.31342465753424659</v>
      </c>
      <c r="L93" s="594">
        <f t="shared" si="29"/>
        <v>9.4027397260273968</v>
      </c>
      <c r="M93" s="594">
        <f t="shared" si="30"/>
        <v>9.7161643835616438</v>
      </c>
      <c r="N93" s="594">
        <f t="shared" si="31"/>
        <v>9.5333333312438366</v>
      </c>
      <c r="O93" s="597">
        <f t="shared" si="32"/>
        <v>114.4</v>
      </c>
      <c r="P93" s="395"/>
      <c r="Q93" s="314"/>
      <c r="R93" s="314"/>
      <c r="S93" s="843"/>
      <c r="T93" s="314"/>
      <c r="U93" s="844"/>
      <c r="V93" s="100"/>
      <c r="W93" s="845"/>
      <c r="X93" s="318"/>
      <c r="Y93" s="318"/>
      <c r="Z93" s="843"/>
      <c r="AA93" s="847"/>
      <c r="AB93" s="407"/>
      <c r="AC93" s="407"/>
      <c r="AD93" s="407"/>
      <c r="AE93" s="407"/>
      <c r="AF93" s="402"/>
      <c r="AG93" s="408"/>
      <c r="AH93" s="408"/>
      <c r="AI93" s="404"/>
      <c r="AJ93" s="407"/>
      <c r="AK93" s="407"/>
      <c r="AL93" s="409"/>
      <c r="AM93" s="407"/>
      <c r="AN93" s="407"/>
      <c r="AO93" s="407"/>
      <c r="AP93" s="407"/>
      <c r="AQ93" s="407"/>
      <c r="AR93" s="407"/>
      <c r="AS93" s="407"/>
      <c r="AT93" s="407"/>
      <c r="AU93" s="407"/>
      <c r="AV93" s="407"/>
      <c r="AW93" s="407"/>
      <c r="AX93" s="407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4"/>
      <c r="BJ93" s="124"/>
      <c r="BK93" s="124"/>
      <c r="BL93" s="124"/>
      <c r="BM93" s="124"/>
      <c r="BN93" s="37"/>
      <c r="BO93" s="122"/>
      <c r="BP93" s="122"/>
      <c r="BQ93" s="122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</row>
    <row r="94" spans="1:83" s="9" customFormat="1" ht="200.1" customHeight="1" x14ac:dyDescent="1.05">
      <c r="A94" s="472" t="s">
        <v>21</v>
      </c>
      <c r="B94" s="91" t="s">
        <v>22</v>
      </c>
      <c r="C94" s="91" t="s">
        <v>23</v>
      </c>
      <c r="D94" s="91" t="s">
        <v>24</v>
      </c>
      <c r="E94" s="48">
        <v>1.1000000000000001</v>
      </c>
      <c r="F94" s="49">
        <v>1</v>
      </c>
      <c r="G94" s="91" t="s">
        <v>85</v>
      </c>
      <c r="H94" s="91" t="s">
        <v>26</v>
      </c>
      <c r="I94" s="49">
        <v>1</v>
      </c>
      <c r="J94" s="594">
        <f t="shared" si="27"/>
        <v>1.1000000000000001</v>
      </c>
      <c r="K94" s="594">
        <f t="shared" si="28"/>
        <v>0.15671232876712329</v>
      </c>
      <c r="L94" s="594">
        <f t="shared" si="29"/>
        <v>4.7013698630136984</v>
      </c>
      <c r="M94" s="594">
        <f t="shared" si="30"/>
        <v>4.8580821917808219</v>
      </c>
      <c r="N94" s="594">
        <f t="shared" si="31"/>
        <v>4.7666666656219183</v>
      </c>
      <c r="O94" s="597">
        <f t="shared" si="32"/>
        <v>57.2</v>
      </c>
      <c r="P94" s="395"/>
      <c r="Q94" s="314"/>
      <c r="R94" s="314"/>
      <c r="S94" s="843"/>
      <c r="T94" s="314"/>
      <c r="U94" s="844"/>
      <c r="V94" s="100"/>
      <c r="W94" s="845"/>
      <c r="X94" s="318"/>
      <c r="Y94" s="318"/>
      <c r="Z94" s="843"/>
      <c r="AA94" s="847"/>
      <c r="AB94" s="407"/>
      <c r="AC94" s="407"/>
      <c r="AD94" s="407"/>
      <c r="AE94" s="407"/>
      <c r="AF94" s="402"/>
      <c r="AG94" s="408"/>
      <c r="AH94" s="408"/>
      <c r="AI94" s="404"/>
      <c r="AJ94" s="407"/>
      <c r="AK94" s="407"/>
      <c r="AL94" s="409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4"/>
      <c r="BJ94" s="124"/>
      <c r="BK94" s="124"/>
      <c r="BL94" s="124"/>
      <c r="BM94" s="124"/>
      <c r="BN94" s="37"/>
      <c r="BO94" s="126"/>
      <c r="BP94" s="126"/>
      <c r="BQ94" s="126"/>
      <c r="BR94" s="127"/>
      <c r="BS94" s="127"/>
      <c r="BT94" s="127"/>
      <c r="BU94" s="127"/>
      <c r="BV94" s="127"/>
      <c r="BW94" s="127"/>
      <c r="BX94" s="127"/>
      <c r="BY94" s="128"/>
      <c r="BZ94" s="127"/>
      <c r="CA94" s="129"/>
      <c r="CB94" s="127"/>
      <c r="CC94" s="129"/>
      <c r="CD94" s="127"/>
      <c r="CE94" s="127"/>
    </row>
    <row r="95" spans="1:83" s="9" customFormat="1" ht="200.1" customHeight="1" x14ac:dyDescent="1.05">
      <c r="A95" s="472" t="s">
        <v>21</v>
      </c>
      <c r="B95" s="91" t="s">
        <v>22</v>
      </c>
      <c r="C95" s="91" t="s">
        <v>23</v>
      </c>
      <c r="D95" s="91" t="s">
        <v>32</v>
      </c>
      <c r="E95" s="48">
        <v>0.24</v>
      </c>
      <c r="F95" s="49">
        <v>2</v>
      </c>
      <c r="G95" s="91" t="s">
        <v>86</v>
      </c>
      <c r="H95" s="91" t="s">
        <v>88</v>
      </c>
      <c r="I95" s="49">
        <v>0.23077</v>
      </c>
      <c r="J95" s="594">
        <f t="shared" si="27"/>
        <v>0.1107696</v>
      </c>
      <c r="K95" s="594">
        <f t="shared" si="28"/>
        <v>1.5780874520547945E-2</v>
      </c>
      <c r="L95" s="594">
        <f t="shared" si="29"/>
        <v>0.47342623561643837</v>
      </c>
      <c r="M95" s="594">
        <f t="shared" si="30"/>
        <v>0.48920711013698631</v>
      </c>
      <c r="N95" s="594">
        <f t="shared" si="31"/>
        <v>0.48000159989479418</v>
      </c>
      <c r="O95" s="597">
        <f t="shared" si="32"/>
        <v>5.7600191999999995</v>
      </c>
      <c r="P95" s="395"/>
      <c r="Q95" s="314"/>
      <c r="R95" s="314"/>
      <c r="S95" s="843"/>
      <c r="T95" s="314"/>
      <c r="U95" s="844"/>
      <c r="V95" s="100"/>
      <c r="W95" s="845"/>
      <c r="X95" s="318"/>
      <c r="Y95" s="318"/>
      <c r="Z95" s="843"/>
      <c r="AA95" s="847"/>
      <c r="AB95" s="407"/>
      <c r="AC95" s="407"/>
      <c r="AD95" s="407"/>
      <c r="AE95" s="407"/>
      <c r="AF95" s="402"/>
      <c r="AG95" s="408"/>
      <c r="AH95" s="408"/>
      <c r="AI95" s="404"/>
      <c r="AJ95" s="407"/>
      <c r="AK95" s="407"/>
      <c r="AL95" s="409"/>
      <c r="AM95" s="407"/>
      <c r="AN95" s="407"/>
      <c r="AO95" s="407"/>
      <c r="AP95" s="407"/>
      <c r="AQ95" s="407"/>
      <c r="AR95" s="407"/>
      <c r="AS95" s="407"/>
      <c r="AT95" s="407"/>
      <c r="AU95" s="407"/>
      <c r="AV95" s="407"/>
      <c r="AW95" s="407"/>
      <c r="AX95" s="407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4"/>
      <c r="BJ95" s="124"/>
      <c r="BK95" s="124"/>
      <c r="BL95" s="124"/>
      <c r="BM95" s="124"/>
      <c r="BN95" s="37"/>
      <c r="BO95" s="126"/>
      <c r="BP95" s="126"/>
      <c r="BQ95" s="126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</row>
    <row r="96" spans="1:83" s="9" customFormat="1" ht="200.1" customHeight="1" x14ac:dyDescent="1.05">
      <c r="A96" s="472" t="s">
        <v>21</v>
      </c>
      <c r="B96" s="91" t="s">
        <v>22</v>
      </c>
      <c r="C96" s="91" t="s">
        <v>23</v>
      </c>
      <c r="D96" s="33" t="s">
        <v>91</v>
      </c>
      <c r="E96" s="48">
        <v>0.12</v>
      </c>
      <c r="F96" s="49">
        <v>1</v>
      </c>
      <c r="G96" s="91" t="s">
        <v>260</v>
      </c>
      <c r="H96" s="91" t="s">
        <v>45</v>
      </c>
      <c r="I96" s="49">
        <v>0.46160000000000001</v>
      </c>
      <c r="J96" s="594">
        <f t="shared" ref="J96" si="37">F96*E96*I96</f>
        <v>5.5391999999999997E-2</v>
      </c>
      <c r="K96" s="594">
        <f t="shared" ref="K96" si="38">O96/365</f>
        <v>7.8914630136986304E-3</v>
      </c>
      <c r="L96" s="594"/>
      <c r="M96" s="594"/>
      <c r="N96" s="594">
        <f t="shared" ref="N96" si="39">K96*30.41666666</f>
        <v>0.24003199994739025</v>
      </c>
      <c r="O96" s="597">
        <f t="shared" ref="O96" si="40">J96*52</f>
        <v>2.8803839999999998</v>
      </c>
      <c r="P96" s="395"/>
      <c r="Q96" s="558"/>
      <c r="R96" s="558"/>
      <c r="S96" s="558"/>
      <c r="T96" s="558"/>
      <c r="U96" s="559"/>
      <c r="V96" s="100"/>
      <c r="W96" s="560"/>
      <c r="X96" s="560"/>
      <c r="Y96" s="560"/>
      <c r="Z96" s="558"/>
      <c r="AA96" s="562"/>
      <c r="AB96" s="562"/>
      <c r="AC96" s="562"/>
      <c r="AD96" s="562"/>
      <c r="AE96" s="562"/>
      <c r="AF96" s="564"/>
      <c r="AG96" s="565"/>
      <c r="AH96" s="565"/>
      <c r="AI96" s="404"/>
      <c r="AJ96" s="562"/>
      <c r="AK96" s="562"/>
      <c r="AL96" s="566"/>
      <c r="AM96" s="562"/>
      <c r="AN96" s="562"/>
      <c r="AO96" s="562"/>
      <c r="AP96" s="562"/>
      <c r="AQ96" s="562"/>
      <c r="AR96" s="562"/>
      <c r="AS96" s="562"/>
      <c r="AT96" s="562"/>
      <c r="AU96" s="562"/>
      <c r="AV96" s="562"/>
      <c r="AW96" s="562"/>
      <c r="AX96" s="562"/>
      <c r="AY96" s="561"/>
      <c r="AZ96" s="561"/>
      <c r="BA96" s="561"/>
      <c r="BB96" s="561"/>
      <c r="BC96" s="561"/>
      <c r="BD96" s="561"/>
      <c r="BE96" s="561"/>
      <c r="BF96" s="561"/>
      <c r="BG96" s="561"/>
      <c r="BH96" s="561"/>
      <c r="BI96" s="124"/>
      <c r="BJ96" s="124"/>
      <c r="BK96" s="124"/>
      <c r="BL96" s="124"/>
      <c r="BM96" s="124"/>
      <c r="BN96" s="37"/>
      <c r="BO96" s="126"/>
      <c r="BP96" s="126"/>
      <c r="BQ96" s="126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</row>
    <row r="97" spans="1:83" s="9" customFormat="1" ht="200.1" customHeight="1" x14ac:dyDescent="1.05">
      <c r="A97" s="472" t="s">
        <v>21</v>
      </c>
      <c r="B97" s="91" t="s">
        <v>22</v>
      </c>
      <c r="C97" s="91" t="s">
        <v>90</v>
      </c>
      <c r="D97" s="33" t="s">
        <v>32</v>
      </c>
      <c r="E97" s="48">
        <v>0.24</v>
      </c>
      <c r="F97" s="49">
        <v>1</v>
      </c>
      <c r="G97" s="91" t="s">
        <v>84</v>
      </c>
      <c r="H97" s="91" t="s">
        <v>26</v>
      </c>
      <c r="I97" s="49">
        <v>1</v>
      </c>
      <c r="J97" s="594">
        <f t="shared" si="27"/>
        <v>0.24</v>
      </c>
      <c r="K97" s="594">
        <f t="shared" si="28"/>
        <v>3.419178082191781E-2</v>
      </c>
      <c r="L97" s="594">
        <f t="shared" si="29"/>
        <v>1.0257534246575344</v>
      </c>
      <c r="M97" s="594">
        <f t="shared" si="30"/>
        <v>1.059945205479452</v>
      </c>
      <c r="N97" s="594">
        <f t="shared" si="31"/>
        <v>1.0399999997720548</v>
      </c>
      <c r="O97" s="597">
        <f t="shared" si="32"/>
        <v>12.48</v>
      </c>
      <c r="P97" s="395"/>
      <c r="Q97" s="314"/>
      <c r="R97" s="314"/>
      <c r="S97" s="843"/>
      <c r="T97" s="314"/>
      <c r="U97" s="844"/>
      <c r="V97" s="100"/>
      <c r="W97" s="845"/>
      <c r="X97" s="318"/>
      <c r="Y97" s="318"/>
      <c r="Z97" s="843"/>
      <c r="AA97" s="847"/>
      <c r="AB97" s="407"/>
      <c r="AC97" s="407"/>
      <c r="AD97" s="407"/>
      <c r="AE97" s="407"/>
      <c r="AF97" s="402"/>
      <c r="AG97" s="408"/>
      <c r="AH97" s="408"/>
      <c r="AI97" s="404"/>
      <c r="AJ97" s="407"/>
      <c r="AK97" s="407"/>
      <c r="AL97" s="409"/>
      <c r="AM97" s="407"/>
      <c r="AN97" s="407"/>
      <c r="AO97" s="407"/>
      <c r="AP97" s="407"/>
      <c r="AQ97" s="407"/>
      <c r="AR97" s="407"/>
      <c r="AS97" s="407"/>
      <c r="AT97" s="407"/>
      <c r="AU97" s="407"/>
      <c r="AV97" s="407"/>
      <c r="AW97" s="407"/>
      <c r="AX97" s="407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4"/>
      <c r="BJ97" s="124"/>
      <c r="BK97" s="124"/>
      <c r="BL97" s="124"/>
      <c r="BM97" s="124"/>
      <c r="BN97" s="37"/>
      <c r="BO97" s="126"/>
      <c r="BP97" s="126"/>
      <c r="BQ97" s="126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27"/>
    </row>
    <row r="98" spans="1:83" s="9" customFormat="1" ht="200.1" customHeight="1" x14ac:dyDescent="1.05">
      <c r="A98" s="472" t="s">
        <v>21</v>
      </c>
      <c r="B98" s="91" t="s">
        <v>22</v>
      </c>
      <c r="C98" s="91" t="s">
        <v>90</v>
      </c>
      <c r="D98" s="33" t="s">
        <v>32</v>
      </c>
      <c r="E98" s="48">
        <v>0.24</v>
      </c>
      <c r="F98" s="49">
        <v>1</v>
      </c>
      <c r="G98" s="91" t="s">
        <v>85</v>
      </c>
      <c r="H98" s="91" t="s">
        <v>26</v>
      </c>
      <c r="I98" s="49">
        <v>1</v>
      </c>
      <c r="J98" s="594">
        <f t="shared" si="27"/>
        <v>0.24</v>
      </c>
      <c r="K98" s="594">
        <f t="shared" si="28"/>
        <v>3.419178082191781E-2</v>
      </c>
      <c r="L98" s="594">
        <f t="shared" si="29"/>
        <v>1.0257534246575344</v>
      </c>
      <c r="M98" s="594">
        <f t="shared" si="30"/>
        <v>1.059945205479452</v>
      </c>
      <c r="N98" s="594">
        <f t="shared" si="31"/>
        <v>1.0399999997720548</v>
      </c>
      <c r="O98" s="597">
        <f t="shared" si="32"/>
        <v>12.48</v>
      </c>
      <c r="P98" s="395"/>
      <c r="Q98" s="314"/>
      <c r="R98" s="314"/>
      <c r="S98" s="843"/>
      <c r="T98" s="314"/>
      <c r="U98" s="844"/>
      <c r="V98" s="100"/>
      <c r="W98" s="845"/>
      <c r="X98" s="318"/>
      <c r="Y98" s="318"/>
      <c r="Z98" s="843"/>
      <c r="AA98" s="847"/>
      <c r="AB98" s="407"/>
      <c r="AC98" s="407"/>
      <c r="AD98" s="407"/>
      <c r="AE98" s="407"/>
      <c r="AF98" s="402"/>
      <c r="AG98" s="408"/>
      <c r="AH98" s="408"/>
      <c r="AI98" s="404"/>
      <c r="AJ98" s="407"/>
      <c r="AK98" s="407"/>
      <c r="AL98" s="409"/>
      <c r="AM98" s="407"/>
      <c r="AN98" s="407"/>
      <c r="AO98" s="407"/>
      <c r="AP98" s="407"/>
      <c r="AQ98" s="407"/>
      <c r="AR98" s="407"/>
      <c r="AS98" s="407"/>
      <c r="AT98" s="407"/>
      <c r="AU98" s="407"/>
      <c r="AV98" s="407"/>
      <c r="AW98" s="407"/>
      <c r="AX98" s="407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4"/>
      <c r="BJ98" s="124"/>
      <c r="BK98" s="124"/>
      <c r="BL98" s="124"/>
      <c r="BM98" s="124"/>
      <c r="BN98" s="37"/>
      <c r="BO98" s="126"/>
      <c r="BP98" s="126"/>
      <c r="BQ98" s="126"/>
      <c r="BR98" s="127"/>
      <c r="BS98" s="127"/>
      <c r="BT98" s="127"/>
      <c r="BU98" s="127"/>
      <c r="BV98" s="127"/>
      <c r="BW98" s="127"/>
      <c r="BX98" s="127"/>
      <c r="BY98" s="127"/>
      <c r="BZ98" s="131"/>
      <c r="CA98" s="127"/>
      <c r="CB98" s="125"/>
      <c r="CC98" s="127"/>
      <c r="CD98" s="127"/>
      <c r="CE98" s="127"/>
    </row>
    <row r="99" spans="1:83" s="9" customFormat="1" ht="200.1" customHeight="1" x14ac:dyDescent="1.05">
      <c r="A99" s="472" t="s">
        <v>21</v>
      </c>
      <c r="B99" s="91" t="s">
        <v>22</v>
      </c>
      <c r="C99" s="91" t="s">
        <v>90</v>
      </c>
      <c r="D99" s="33" t="s">
        <v>32</v>
      </c>
      <c r="E99" s="48">
        <v>0.24</v>
      </c>
      <c r="F99" s="49">
        <f>+F110</f>
        <v>1</v>
      </c>
      <c r="G99" s="91" t="s">
        <v>86</v>
      </c>
      <c r="H99" s="91" t="s">
        <v>88</v>
      </c>
      <c r="I99" s="49">
        <v>0.23077</v>
      </c>
      <c r="J99" s="594">
        <f t="shared" si="27"/>
        <v>5.5384799999999998E-2</v>
      </c>
      <c r="K99" s="594">
        <f t="shared" si="28"/>
        <v>7.8904372602739727E-3</v>
      </c>
      <c r="L99" s="594">
        <f t="shared" si="29"/>
        <v>0.23671311780821919</v>
      </c>
      <c r="M99" s="594">
        <f t="shared" si="30"/>
        <v>0.24460355506849316</v>
      </c>
      <c r="N99" s="594">
        <f t="shared" si="31"/>
        <v>0.24000079994739709</v>
      </c>
      <c r="O99" s="597">
        <f t="shared" si="32"/>
        <v>2.8800095999999997</v>
      </c>
      <c r="P99" s="395"/>
      <c r="Q99" s="314"/>
      <c r="R99" s="314"/>
      <c r="S99" s="843"/>
      <c r="T99" s="314"/>
      <c r="U99" s="844"/>
      <c r="V99" s="100"/>
      <c r="W99" s="845"/>
      <c r="X99" s="318"/>
      <c r="Y99" s="318"/>
      <c r="Z99" s="843"/>
      <c r="AA99" s="847"/>
      <c r="AB99" s="407"/>
      <c r="AC99" s="407"/>
      <c r="AD99" s="407"/>
      <c r="AE99" s="407"/>
      <c r="AF99" s="402"/>
      <c r="AG99" s="408"/>
      <c r="AH99" s="408"/>
      <c r="AI99" s="404"/>
      <c r="AJ99" s="407"/>
      <c r="AK99" s="407"/>
      <c r="AL99" s="409"/>
      <c r="AM99" s="407"/>
      <c r="AN99" s="407"/>
      <c r="AO99" s="407"/>
      <c r="AP99" s="407"/>
      <c r="AQ99" s="407"/>
      <c r="AR99" s="407"/>
      <c r="AS99" s="407"/>
      <c r="AT99" s="407"/>
      <c r="AU99" s="407"/>
      <c r="AV99" s="407"/>
      <c r="AW99" s="407"/>
      <c r="AX99" s="407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4"/>
      <c r="BJ99" s="124"/>
      <c r="BK99" s="124"/>
      <c r="BL99" s="124"/>
      <c r="BM99" s="124"/>
      <c r="BN99" s="37"/>
      <c r="BO99" s="122"/>
      <c r="BP99" s="122"/>
      <c r="BQ99" s="122"/>
      <c r="BR99" s="132"/>
      <c r="BS99" s="132"/>
      <c r="BT99" s="132"/>
      <c r="BU99" s="132"/>
      <c r="BV99" s="132"/>
      <c r="BW99" s="132"/>
      <c r="BX99" s="132"/>
      <c r="BY99" s="133"/>
      <c r="BZ99" s="125"/>
      <c r="CA99" s="134"/>
      <c r="CB99" s="125"/>
      <c r="CC99" s="133"/>
      <c r="CD99" s="125"/>
      <c r="CE99" s="127"/>
    </row>
    <row r="100" spans="1:83" s="9" customFormat="1" ht="200.1" customHeight="1" x14ac:dyDescent="1.05">
      <c r="A100" s="472" t="s">
        <v>21</v>
      </c>
      <c r="B100" s="91" t="s">
        <v>30</v>
      </c>
      <c r="C100" s="91" t="s">
        <v>31</v>
      </c>
      <c r="D100" s="91" t="s">
        <v>24</v>
      </c>
      <c r="E100" s="48">
        <v>1.1000000000000001</v>
      </c>
      <c r="F100" s="49">
        <v>1</v>
      </c>
      <c r="G100" s="91" t="s">
        <v>84</v>
      </c>
      <c r="H100" s="91" t="s">
        <v>26</v>
      </c>
      <c r="I100" s="49">
        <v>1</v>
      </c>
      <c r="J100" s="594">
        <f t="shared" si="27"/>
        <v>1.1000000000000001</v>
      </c>
      <c r="K100" s="594">
        <f>O100/365</f>
        <v>0.15671232876712329</v>
      </c>
      <c r="L100" s="594">
        <f>K100*30</f>
        <v>4.7013698630136984</v>
      </c>
      <c r="M100" s="594">
        <f>K100*31</f>
        <v>4.8580821917808219</v>
      </c>
      <c r="N100" s="594">
        <f>K100*30.41666666</f>
        <v>4.7666666656219183</v>
      </c>
      <c r="O100" s="597">
        <f t="shared" si="32"/>
        <v>57.2</v>
      </c>
      <c r="P100" s="395"/>
      <c r="Q100" s="314"/>
      <c r="R100" s="314"/>
      <c r="S100" s="843"/>
      <c r="T100" s="843"/>
      <c r="U100" s="844"/>
      <c r="V100" s="100"/>
      <c r="W100" s="845"/>
      <c r="X100" s="318"/>
      <c r="Y100" s="318"/>
      <c r="Z100" s="843"/>
      <c r="AA100" s="847"/>
      <c r="AB100" s="407"/>
      <c r="AC100" s="407"/>
      <c r="AD100" s="407"/>
      <c r="AE100" s="407"/>
      <c r="AF100" s="402"/>
      <c r="AG100" s="408"/>
      <c r="AH100" s="408"/>
      <c r="AI100" s="404"/>
      <c r="AJ100" s="407"/>
      <c r="AK100" s="407"/>
      <c r="AL100" s="409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4"/>
      <c r="BJ100" s="124"/>
      <c r="BK100" s="124"/>
      <c r="BL100" s="124"/>
      <c r="BM100" s="124"/>
      <c r="BN100" s="37"/>
      <c r="BO100" s="122"/>
      <c r="BP100" s="122"/>
      <c r="BQ100" s="122"/>
      <c r="BR100" s="132"/>
      <c r="BS100" s="132"/>
      <c r="BT100" s="132"/>
      <c r="BU100" s="132"/>
      <c r="BV100" s="132"/>
      <c r="BW100" s="132"/>
      <c r="BX100" s="132"/>
      <c r="BY100" s="133"/>
      <c r="BZ100" s="125"/>
      <c r="CA100" s="134"/>
      <c r="CB100" s="125"/>
      <c r="CC100" s="133"/>
      <c r="CD100" s="125"/>
      <c r="CE100" s="127"/>
    </row>
    <row r="101" spans="1:83" s="9" customFormat="1" ht="200.1" customHeight="1" x14ac:dyDescent="1.05">
      <c r="A101" s="472" t="s">
        <v>21</v>
      </c>
      <c r="B101" s="91" t="s">
        <v>30</v>
      </c>
      <c r="C101" s="91" t="s">
        <v>31</v>
      </c>
      <c r="D101" s="33" t="s">
        <v>91</v>
      </c>
      <c r="E101" s="48">
        <v>0.12</v>
      </c>
      <c r="F101" s="49">
        <v>1</v>
      </c>
      <c r="G101" s="91" t="s">
        <v>85</v>
      </c>
      <c r="H101" s="91" t="s">
        <v>88</v>
      </c>
      <c r="I101" s="49">
        <v>0.23077</v>
      </c>
      <c r="J101" s="594">
        <f t="shared" si="27"/>
        <v>2.7692399999999999E-2</v>
      </c>
      <c r="K101" s="594">
        <f>O101/365</f>
        <v>3.9452186301369863E-3</v>
      </c>
      <c r="L101" s="594">
        <f>K101*30</f>
        <v>0.11835655890410959</v>
      </c>
      <c r="M101" s="594">
        <f>K101*31</f>
        <v>0.12230177753424658</v>
      </c>
      <c r="N101" s="594">
        <f>K101*30.41666666</f>
        <v>0.12000039997369855</v>
      </c>
      <c r="O101" s="597">
        <f t="shared" si="32"/>
        <v>1.4400047999999999</v>
      </c>
      <c r="P101" s="395"/>
      <c r="Q101" s="314"/>
      <c r="R101" s="314"/>
      <c r="S101" s="843"/>
      <c r="T101" s="843"/>
      <c r="U101" s="844"/>
      <c r="V101" s="100"/>
      <c r="W101" s="845"/>
      <c r="X101" s="318"/>
      <c r="Y101" s="318"/>
      <c r="Z101" s="843"/>
      <c r="AA101" s="847"/>
      <c r="AB101" s="407"/>
      <c r="AC101" s="407"/>
      <c r="AD101" s="407"/>
      <c r="AE101" s="407"/>
      <c r="AF101" s="849"/>
      <c r="AG101" s="850"/>
      <c r="AH101" s="408"/>
      <c r="AI101" s="848"/>
      <c r="AJ101" s="407"/>
      <c r="AK101" s="407"/>
      <c r="AL101" s="852"/>
      <c r="AM101" s="407"/>
      <c r="AN101" s="407"/>
      <c r="AO101" s="407"/>
      <c r="AP101" s="407"/>
      <c r="AQ101" s="407"/>
      <c r="AR101" s="407"/>
      <c r="AS101" s="407"/>
      <c r="AT101" s="407"/>
      <c r="AU101" s="407"/>
      <c r="AV101" s="407"/>
      <c r="AW101" s="407"/>
      <c r="AX101" s="407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4"/>
      <c r="BJ101" s="124"/>
      <c r="BK101" s="124"/>
      <c r="BL101" s="124"/>
      <c r="BM101" s="124"/>
      <c r="BN101" s="37"/>
      <c r="BO101" s="122"/>
      <c r="BP101" s="122"/>
      <c r="BQ101" s="122"/>
      <c r="BR101" s="132"/>
      <c r="BS101" s="132"/>
      <c r="BT101" s="132"/>
      <c r="BU101" s="132"/>
      <c r="BV101" s="132"/>
      <c r="BW101" s="132"/>
      <c r="BX101" s="132"/>
      <c r="BY101" s="125"/>
      <c r="BZ101" s="125"/>
      <c r="CA101" s="134"/>
      <c r="CB101" s="125"/>
      <c r="CC101" s="125"/>
      <c r="CD101" s="125"/>
      <c r="CE101" s="127"/>
    </row>
    <row r="102" spans="1:83" s="9" customFormat="1" ht="200.1" customHeight="1" x14ac:dyDescent="1.05">
      <c r="A102" s="472" t="s">
        <v>21</v>
      </c>
      <c r="B102" s="91" t="s">
        <v>22</v>
      </c>
      <c r="C102" s="91" t="s">
        <v>31</v>
      </c>
      <c r="D102" s="33" t="s">
        <v>91</v>
      </c>
      <c r="E102" s="48">
        <v>0.12</v>
      </c>
      <c r="F102" s="49">
        <v>1</v>
      </c>
      <c r="G102" s="91" t="s">
        <v>86</v>
      </c>
      <c r="H102" s="91" t="s">
        <v>88</v>
      </c>
      <c r="I102" s="49">
        <v>0.23077</v>
      </c>
      <c r="J102" s="594">
        <f t="shared" si="27"/>
        <v>2.7692399999999999E-2</v>
      </c>
      <c r="K102" s="594">
        <f>O102/365</f>
        <v>3.9452186301369863E-3</v>
      </c>
      <c r="L102" s="594">
        <f>K102*30</f>
        <v>0.11835655890410959</v>
      </c>
      <c r="M102" s="594">
        <f>K102*31</f>
        <v>0.12230177753424658</v>
      </c>
      <c r="N102" s="594">
        <f>K102*30.41666666</f>
        <v>0.12000039997369855</v>
      </c>
      <c r="O102" s="597">
        <f t="shared" si="32"/>
        <v>1.4400047999999999</v>
      </c>
      <c r="P102" s="395"/>
      <c r="Q102" s="314"/>
      <c r="R102" s="314"/>
      <c r="S102" s="843"/>
      <c r="T102" s="843"/>
      <c r="U102" s="844"/>
      <c r="V102" s="100"/>
      <c r="W102" s="845"/>
      <c r="X102" s="318"/>
      <c r="Y102" s="318"/>
      <c r="Z102" s="843"/>
      <c r="AA102" s="847"/>
      <c r="AB102" s="407"/>
      <c r="AC102" s="407"/>
      <c r="AD102" s="407"/>
      <c r="AE102" s="407"/>
      <c r="AF102" s="849"/>
      <c r="AG102" s="850"/>
      <c r="AH102" s="408"/>
      <c r="AI102" s="848"/>
      <c r="AJ102" s="407"/>
      <c r="AK102" s="407"/>
      <c r="AL102" s="852"/>
      <c r="AM102" s="407"/>
      <c r="AN102" s="407"/>
      <c r="AO102" s="407"/>
      <c r="AP102" s="407"/>
      <c r="AQ102" s="407"/>
      <c r="AR102" s="407"/>
      <c r="AS102" s="407"/>
      <c r="AT102" s="407"/>
      <c r="AU102" s="407"/>
      <c r="AV102" s="407"/>
      <c r="AW102" s="407"/>
      <c r="AX102" s="407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4"/>
      <c r="BJ102" s="124"/>
      <c r="BK102" s="124"/>
      <c r="BL102" s="124"/>
      <c r="BM102" s="124"/>
      <c r="BN102" s="37"/>
      <c r="BO102" s="126"/>
      <c r="BP102" s="126"/>
      <c r="BQ102" s="126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</row>
    <row r="103" spans="1:83" s="9" customFormat="1" ht="200.1" customHeight="1" x14ac:dyDescent="1.05">
      <c r="A103" s="472" t="s">
        <v>21</v>
      </c>
      <c r="B103" s="91" t="s">
        <v>22</v>
      </c>
      <c r="C103" s="91" t="s">
        <v>31</v>
      </c>
      <c r="D103" s="33" t="s">
        <v>91</v>
      </c>
      <c r="E103" s="48">
        <v>0.12</v>
      </c>
      <c r="F103" s="49">
        <v>1</v>
      </c>
      <c r="G103" s="91" t="s">
        <v>260</v>
      </c>
      <c r="H103" s="91" t="s">
        <v>45</v>
      </c>
      <c r="I103" s="49">
        <v>0.46160000000000001</v>
      </c>
      <c r="J103" s="594">
        <f t="shared" si="27"/>
        <v>5.5391999999999997E-2</v>
      </c>
      <c r="K103" s="594">
        <f>O103/365</f>
        <v>7.8914630136986304E-3</v>
      </c>
      <c r="L103" s="594"/>
      <c r="M103" s="594"/>
      <c r="N103" s="594">
        <f>K103*30.41666666</f>
        <v>0.24003199994739025</v>
      </c>
      <c r="O103" s="597">
        <f t="shared" si="32"/>
        <v>2.8803839999999998</v>
      </c>
      <c r="P103" s="395"/>
      <c r="Q103" s="573"/>
      <c r="R103" s="573"/>
      <c r="S103" s="573"/>
      <c r="T103" s="573"/>
      <c r="U103" s="574"/>
      <c r="V103" s="100"/>
      <c r="W103" s="572"/>
      <c r="X103" s="572"/>
      <c r="Y103" s="572"/>
      <c r="Z103" s="573"/>
      <c r="AA103" s="577"/>
      <c r="AB103" s="577"/>
      <c r="AC103" s="577"/>
      <c r="AD103" s="577"/>
      <c r="AE103" s="577"/>
      <c r="AF103" s="576"/>
      <c r="AG103" s="579"/>
      <c r="AH103" s="579"/>
      <c r="AI103" s="575"/>
      <c r="AJ103" s="577"/>
      <c r="AK103" s="577"/>
      <c r="AL103" s="578"/>
      <c r="AM103" s="577"/>
      <c r="AN103" s="577"/>
      <c r="AO103" s="577"/>
      <c r="AP103" s="577"/>
      <c r="AQ103" s="577"/>
      <c r="AR103" s="577"/>
      <c r="AS103" s="577"/>
      <c r="AT103" s="577"/>
      <c r="AU103" s="577"/>
      <c r="AV103" s="577"/>
      <c r="AW103" s="577"/>
      <c r="AX103" s="577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124"/>
      <c r="BJ103" s="124"/>
      <c r="BK103" s="124"/>
      <c r="BL103" s="124"/>
      <c r="BM103" s="124"/>
      <c r="BN103" s="37"/>
      <c r="BO103" s="126"/>
      <c r="BP103" s="126"/>
      <c r="BQ103" s="126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</row>
    <row r="104" spans="1:83" s="9" customFormat="1" ht="200.1" customHeight="1" x14ac:dyDescent="1.05">
      <c r="A104" s="472" t="s">
        <v>21</v>
      </c>
      <c r="B104" s="91" t="s">
        <v>30</v>
      </c>
      <c r="C104" s="91" t="s">
        <v>92</v>
      </c>
      <c r="D104" s="33" t="s">
        <v>32</v>
      </c>
      <c r="E104" s="48">
        <v>0.24</v>
      </c>
      <c r="F104" s="49">
        <v>1</v>
      </c>
      <c r="G104" s="91" t="s">
        <v>84</v>
      </c>
      <c r="H104" s="91" t="s">
        <v>26</v>
      </c>
      <c r="I104" s="49">
        <v>1</v>
      </c>
      <c r="J104" s="594">
        <f t="shared" si="27"/>
        <v>0.24</v>
      </c>
      <c r="K104" s="594">
        <f>O104/365</f>
        <v>3.419178082191781E-2</v>
      </c>
      <c r="L104" s="594">
        <f>K104*30</f>
        <v>1.0257534246575344</v>
      </c>
      <c r="M104" s="594">
        <f>K104*31</f>
        <v>1.059945205479452</v>
      </c>
      <c r="N104" s="594">
        <f>K104*30.41666666</f>
        <v>1.0399999997720548</v>
      </c>
      <c r="O104" s="597">
        <f t="shared" si="32"/>
        <v>12.48</v>
      </c>
      <c r="P104" s="395"/>
      <c r="Q104" s="314"/>
      <c r="R104" s="314"/>
      <c r="S104" s="314"/>
      <c r="T104" s="314"/>
      <c r="U104" s="100"/>
      <c r="V104" s="100"/>
      <c r="W104" s="318"/>
      <c r="X104" s="318"/>
      <c r="Y104" s="318"/>
      <c r="Z104" s="314"/>
      <c r="AA104" s="407"/>
      <c r="AB104" s="407"/>
      <c r="AC104" s="407"/>
      <c r="AD104" s="407"/>
      <c r="AE104" s="407"/>
      <c r="AF104" s="402"/>
      <c r="AG104" s="408"/>
      <c r="AH104" s="408"/>
      <c r="AI104" s="404"/>
      <c r="AJ104" s="407"/>
      <c r="AK104" s="407"/>
      <c r="AL104" s="409"/>
      <c r="AM104" s="407"/>
      <c r="AN104" s="407"/>
      <c r="AO104" s="407"/>
      <c r="AP104" s="407"/>
      <c r="AQ104" s="407"/>
      <c r="AR104" s="407"/>
      <c r="AS104" s="407"/>
      <c r="AT104" s="407"/>
      <c r="AU104" s="407"/>
      <c r="AV104" s="407"/>
      <c r="AW104" s="407"/>
      <c r="AX104" s="407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4"/>
      <c r="BJ104" s="124"/>
      <c r="BK104" s="124"/>
      <c r="BL104" s="124"/>
      <c r="BM104" s="124"/>
      <c r="BN104" s="37"/>
      <c r="BO104" s="126"/>
      <c r="BP104" s="126"/>
      <c r="BQ104" s="126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35"/>
      <c r="CE104" s="127"/>
    </row>
    <row r="105" spans="1:83" s="9" customFormat="1" ht="200.1" customHeight="1" x14ac:dyDescent="1.05">
      <c r="A105" s="472" t="s">
        <v>21</v>
      </c>
      <c r="B105" s="91" t="s">
        <v>22</v>
      </c>
      <c r="C105" s="91" t="s">
        <v>93</v>
      </c>
      <c r="D105" s="33" t="s">
        <v>32</v>
      </c>
      <c r="E105" s="48">
        <v>0.24</v>
      </c>
      <c r="F105" s="49">
        <v>3</v>
      </c>
      <c r="G105" s="91" t="s">
        <v>84</v>
      </c>
      <c r="H105" s="91" t="s">
        <v>26</v>
      </c>
      <c r="I105" s="49">
        <v>1</v>
      </c>
      <c r="J105" s="594">
        <f t="shared" si="27"/>
        <v>0.72</v>
      </c>
      <c r="K105" s="594">
        <f t="shared" ref="K105:K164" si="41">O105/365</f>
        <v>0.10257534246575342</v>
      </c>
      <c r="L105" s="594">
        <f t="shared" ref="L105:L163" si="42">K105*30</f>
        <v>3.0772602739726027</v>
      </c>
      <c r="M105" s="594">
        <f t="shared" ref="M105:M163" si="43">K105*31</f>
        <v>3.1798356164383561</v>
      </c>
      <c r="N105" s="594">
        <f t="shared" ref="N105:N164" si="44">K105*30.41666666</f>
        <v>3.1199999993161645</v>
      </c>
      <c r="O105" s="597">
        <f t="shared" si="32"/>
        <v>37.44</v>
      </c>
      <c r="P105" s="395"/>
      <c r="Q105" s="314"/>
      <c r="R105" s="314"/>
      <c r="S105" s="843"/>
      <c r="T105" s="314"/>
      <c r="U105" s="844"/>
      <c r="V105" s="100"/>
      <c r="W105" s="845"/>
      <c r="X105" s="318"/>
      <c r="Y105" s="318"/>
      <c r="Z105" s="843"/>
      <c r="AA105" s="847"/>
      <c r="AB105" s="407"/>
      <c r="AC105" s="407"/>
      <c r="AD105" s="314"/>
      <c r="AE105" s="407"/>
      <c r="AF105" s="410"/>
      <c r="AG105" s="408"/>
      <c r="AH105" s="408"/>
      <c r="AI105" s="404"/>
      <c r="AJ105" s="407"/>
      <c r="AK105" s="407"/>
      <c r="AL105" s="409"/>
      <c r="AM105" s="407"/>
      <c r="AN105" s="407"/>
      <c r="AO105" s="407"/>
      <c r="AP105" s="407"/>
      <c r="AQ105" s="407"/>
      <c r="AR105" s="407"/>
      <c r="AS105" s="407"/>
      <c r="AT105" s="407"/>
      <c r="AU105" s="407"/>
      <c r="AV105" s="407"/>
      <c r="AW105" s="407"/>
      <c r="AX105" s="407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4"/>
      <c r="BJ105" s="124"/>
      <c r="BK105" s="124"/>
      <c r="BL105" s="124"/>
      <c r="BM105" s="124"/>
      <c r="BN105" s="37"/>
      <c r="BO105" s="126"/>
      <c r="BP105" s="126"/>
      <c r="BQ105" s="126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</row>
    <row r="106" spans="1:83" s="9" customFormat="1" ht="200.1" customHeight="1" x14ac:dyDescent="1.05">
      <c r="A106" s="472" t="s">
        <v>21</v>
      </c>
      <c r="B106" s="91" t="s">
        <v>22</v>
      </c>
      <c r="C106" s="91" t="s">
        <v>93</v>
      </c>
      <c r="D106" s="33" t="s">
        <v>32</v>
      </c>
      <c r="E106" s="48">
        <v>0.24</v>
      </c>
      <c r="F106" s="49">
        <v>1</v>
      </c>
      <c r="G106" s="91" t="s">
        <v>85</v>
      </c>
      <c r="H106" s="91" t="s">
        <v>26</v>
      </c>
      <c r="I106" s="49">
        <v>1</v>
      </c>
      <c r="J106" s="594">
        <f t="shared" si="27"/>
        <v>0.24</v>
      </c>
      <c r="K106" s="594">
        <f t="shared" si="41"/>
        <v>3.419178082191781E-2</v>
      </c>
      <c r="L106" s="594">
        <f t="shared" si="42"/>
        <v>1.0257534246575344</v>
      </c>
      <c r="M106" s="594">
        <f t="shared" si="43"/>
        <v>1.059945205479452</v>
      </c>
      <c r="N106" s="594">
        <f t="shared" si="44"/>
        <v>1.0399999997720548</v>
      </c>
      <c r="O106" s="597">
        <f t="shared" si="32"/>
        <v>12.48</v>
      </c>
      <c r="P106" s="395"/>
      <c r="Q106" s="314"/>
      <c r="R106" s="314"/>
      <c r="S106" s="843"/>
      <c r="T106" s="314"/>
      <c r="U106" s="844"/>
      <c r="V106" s="100"/>
      <c r="W106" s="845"/>
      <c r="X106" s="318"/>
      <c r="Y106" s="318"/>
      <c r="Z106" s="843"/>
      <c r="AA106" s="847"/>
      <c r="AB106" s="407"/>
      <c r="AC106" s="407"/>
      <c r="AD106" s="314"/>
      <c r="AE106" s="407"/>
      <c r="AF106" s="848"/>
      <c r="AG106" s="848"/>
      <c r="AH106" s="848"/>
      <c r="AI106" s="848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4"/>
      <c r="BJ106" s="124"/>
      <c r="BK106" s="124"/>
      <c r="BL106" s="124"/>
      <c r="BM106" s="124"/>
      <c r="BN106" s="37"/>
      <c r="BO106" s="126"/>
      <c r="BP106" s="126"/>
      <c r="BQ106" s="126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</row>
    <row r="107" spans="1:83" s="9" customFormat="1" ht="200.1" customHeight="1" x14ac:dyDescent="1.05">
      <c r="A107" s="472" t="s">
        <v>21</v>
      </c>
      <c r="B107" s="91" t="s">
        <v>22</v>
      </c>
      <c r="C107" s="91" t="s">
        <v>93</v>
      </c>
      <c r="D107" s="33" t="s">
        <v>32</v>
      </c>
      <c r="E107" s="48">
        <v>0.24</v>
      </c>
      <c r="F107" s="49">
        <v>1</v>
      </c>
      <c r="G107" s="91" t="s">
        <v>86</v>
      </c>
      <c r="H107" s="91" t="s">
        <v>88</v>
      </c>
      <c r="I107" s="49">
        <v>0.23077</v>
      </c>
      <c r="J107" s="594">
        <f t="shared" si="27"/>
        <v>5.5384799999999998E-2</v>
      </c>
      <c r="K107" s="594">
        <f t="shared" si="41"/>
        <v>7.8904372602739727E-3</v>
      </c>
      <c r="L107" s="594">
        <f t="shared" si="42"/>
        <v>0.23671311780821919</v>
      </c>
      <c r="M107" s="594">
        <f t="shared" si="43"/>
        <v>0.24460355506849316</v>
      </c>
      <c r="N107" s="594">
        <f t="shared" si="44"/>
        <v>0.24000079994739709</v>
      </c>
      <c r="O107" s="597">
        <f t="shared" si="32"/>
        <v>2.8800095999999997</v>
      </c>
      <c r="P107" s="395"/>
      <c r="Q107" s="314"/>
      <c r="R107" s="314"/>
      <c r="S107" s="843"/>
      <c r="T107" s="314"/>
      <c r="U107" s="844"/>
      <c r="V107" s="100"/>
      <c r="W107" s="845"/>
      <c r="X107" s="318"/>
      <c r="Y107" s="318"/>
      <c r="Z107" s="843"/>
      <c r="AA107" s="847"/>
      <c r="AB107" s="407"/>
      <c r="AC107" s="407"/>
      <c r="AD107" s="407"/>
      <c r="AE107" s="407"/>
      <c r="AF107" s="402"/>
      <c r="AG107" s="408"/>
      <c r="AH107" s="408"/>
      <c r="AI107" s="404"/>
      <c r="AJ107" s="407"/>
      <c r="AK107" s="407"/>
      <c r="AL107" s="409"/>
      <c r="AM107" s="407"/>
      <c r="AN107" s="407"/>
      <c r="AO107" s="407"/>
      <c r="AP107" s="407"/>
      <c r="AQ107" s="407"/>
      <c r="AR107" s="407"/>
      <c r="AS107" s="407"/>
      <c r="AT107" s="407"/>
      <c r="AU107" s="407"/>
      <c r="AV107" s="407"/>
      <c r="AW107" s="407"/>
      <c r="AX107" s="407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4"/>
      <c r="BJ107" s="124"/>
      <c r="BK107" s="124"/>
      <c r="BL107" s="124"/>
      <c r="BM107" s="124"/>
      <c r="BN107" s="37"/>
      <c r="BO107" s="126"/>
      <c r="BP107" s="126"/>
      <c r="BQ107" s="126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</row>
    <row r="108" spans="1:83" s="9" customFormat="1" ht="200.1" customHeight="1" x14ac:dyDescent="1.05">
      <c r="A108" s="472" t="s">
        <v>21</v>
      </c>
      <c r="B108" s="91" t="s">
        <v>22</v>
      </c>
      <c r="C108" s="91" t="s">
        <v>94</v>
      </c>
      <c r="D108" s="33" t="s">
        <v>32</v>
      </c>
      <c r="E108" s="48">
        <v>0.24</v>
      </c>
      <c r="F108" s="49">
        <v>1</v>
      </c>
      <c r="G108" s="91" t="s">
        <v>84</v>
      </c>
      <c r="H108" s="91" t="s">
        <v>26</v>
      </c>
      <c r="I108" s="49">
        <v>1</v>
      </c>
      <c r="J108" s="594">
        <f t="shared" si="27"/>
        <v>0.24</v>
      </c>
      <c r="K108" s="594">
        <f t="shared" si="41"/>
        <v>3.419178082191781E-2</v>
      </c>
      <c r="L108" s="594">
        <f t="shared" si="42"/>
        <v>1.0257534246575344</v>
      </c>
      <c r="M108" s="594">
        <f t="shared" si="43"/>
        <v>1.059945205479452</v>
      </c>
      <c r="N108" s="594">
        <f t="shared" si="44"/>
        <v>1.0399999997720548</v>
      </c>
      <c r="O108" s="597">
        <f t="shared" si="32"/>
        <v>12.48</v>
      </c>
      <c r="P108" s="395"/>
      <c r="Q108" s="314"/>
      <c r="R108" s="314"/>
      <c r="S108" s="843"/>
      <c r="T108" s="843"/>
      <c r="U108" s="844"/>
      <c r="V108" s="100"/>
      <c r="W108" s="845"/>
      <c r="X108" s="318"/>
      <c r="Y108" s="318"/>
      <c r="Z108" s="843"/>
      <c r="AA108" s="847"/>
      <c r="AB108" s="407"/>
      <c r="AC108" s="407"/>
      <c r="AD108" s="407"/>
      <c r="AE108" s="407"/>
      <c r="AF108" s="402"/>
      <c r="AG108" s="408"/>
      <c r="AH108" s="408"/>
      <c r="AI108" s="404"/>
      <c r="AJ108" s="407"/>
      <c r="AK108" s="407"/>
      <c r="AL108" s="409"/>
      <c r="AM108" s="407"/>
      <c r="AN108" s="407"/>
      <c r="AO108" s="407"/>
      <c r="AP108" s="407"/>
      <c r="AQ108" s="407"/>
      <c r="AR108" s="407"/>
      <c r="AS108" s="407"/>
      <c r="AT108" s="407"/>
      <c r="AU108" s="407"/>
      <c r="AV108" s="407"/>
      <c r="AW108" s="407"/>
      <c r="AX108" s="407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4"/>
      <c r="BJ108" s="124"/>
      <c r="BK108" s="124"/>
      <c r="BL108" s="124"/>
      <c r="BM108" s="124"/>
      <c r="BN108" s="37"/>
      <c r="BO108" s="126"/>
      <c r="BP108" s="126"/>
      <c r="BQ108" s="126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</row>
    <row r="109" spans="1:83" s="9" customFormat="1" ht="200.1" customHeight="1" x14ac:dyDescent="1.05">
      <c r="A109" s="472" t="s">
        <v>21</v>
      </c>
      <c r="B109" s="91" t="s">
        <v>22</v>
      </c>
      <c r="C109" s="91" t="s">
        <v>94</v>
      </c>
      <c r="D109" s="33" t="s">
        <v>32</v>
      </c>
      <c r="E109" s="48">
        <v>0.24</v>
      </c>
      <c r="F109" s="49">
        <v>1</v>
      </c>
      <c r="G109" s="91" t="s">
        <v>85</v>
      </c>
      <c r="H109" s="91" t="s">
        <v>26</v>
      </c>
      <c r="I109" s="49">
        <v>1</v>
      </c>
      <c r="J109" s="594">
        <f t="shared" si="27"/>
        <v>0.24</v>
      </c>
      <c r="K109" s="594">
        <f t="shared" si="41"/>
        <v>3.419178082191781E-2</v>
      </c>
      <c r="L109" s="594">
        <f t="shared" si="42"/>
        <v>1.0257534246575344</v>
      </c>
      <c r="M109" s="594">
        <f t="shared" si="43"/>
        <v>1.059945205479452</v>
      </c>
      <c r="N109" s="594">
        <f t="shared" si="44"/>
        <v>1.0399999997720548</v>
      </c>
      <c r="O109" s="597">
        <f t="shared" si="32"/>
        <v>12.48</v>
      </c>
      <c r="P109" s="395"/>
      <c r="Q109" s="314"/>
      <c r="R109" s="314"/>
      <c r="S109" s="843"/>
      <c r="T109" s="843"/>
      <c r="U109" s="844"/>
      <c r="V109" s="100"/>
      <c r="W109" s="845"/>
      <c r="X109" s="318"/>
      <c r="Y109" s="318"/>
      <c r="Z109" s="843"/>
      <c r="AA109" s="847"/>
      <c r="AB109" s="407"/>
      <c r="AC109" s="407"/>
      <c r="AD109" s="407"/>
      <c r="AE109" s="407"/>
      <c r="AF109" s="402"/>
      <c r="AG109" s="408"/>
      <c r="AH109" s="408"/>
      <c r="AI109" s="404"/>
      <c r="AJ109" s="407"/>
      <c r="AK109" s="407"/>
      <c r="AL109" s="409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7"/>
      <c r="AX109" s="407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4"/>
      <c r="BJ109" s="124"/>
      <c r="BK109" s="124"/>
      <c r="BL109" s="124"/>
      <c r="BM109" s="124"/>
      <c r="BN109" s="37"/>
      <c r="BO109" s="126"/>
      <c r="BP109" s="126"/>
      <c r="BQ109" s="126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</row>
    <row r="110" spans="1:83" s="9" customFormat="1" ht="200.1" customHeight="1" x14ac:dyDescent="1.05">
      <c r="A110" s="472" t="s">
        <v>21</v>
      </c>
      <c r="B110" s="91" t="s">
        <v>22</v>
      </c>
      <c r="C110" s="91" t="s">
        <v>94</v>
      </c>
      <c r="D110" s="33" t="s">
        <v>32</v>
      </c>
      <c r="E110" s="48">
        <v>0.24</v>
      </c>
      <c r="F110" s="49">
        <v>1</v>
      </c>
      <c r="G110" s="91" t="s">
        <v>86</v>
      </c>
      <c r="H110" s="91" t="s">
        <v>88</v>
      </c>
      <c r="I110" s="49">
        <v>0.23077</v>
      </c>
      <c r="J110" s="594">
        <f t="shared" si="27"/>
        <v>5.5384799999999998E-2</v>
      </c>
      <c r="K110" s="594">
        <f t="shared" si="41"/>
        <v>7.8904372602739727E-3</v>
      </c>
      <c r="L110" s="594">
        <f t="shared" si="42"/>
        <v>0.23671311780821919</v>
      </c>
      <c r="M110" s="594">
        <f t="shared" si="43"/>
        <v>0.24460355506849316</v>
      </c>
      <c r="N110" s="594">
        <f t="shared" si="44"/>
        <v>0.24000079994739709</v>
      </c>
      <c r="O110" s="597">
        <f t="shared" si="32"/>
        <v>2.8800095999999997</v>
      </c>
      <c r="P110" s="395"/>
      <c r="Q110" s="314"/>
      <c r="R110" s="314"/>
      <c r="S110" s="843"/>
      <c r="T110" s="843"/>
      <c r="U110" s="844"/>
      <c r="V110" s="100"/>
      <c r="W110" s="845"/>
      <c r="X110" s="318"/>
      <c r="Y110" s="318"/>
      <c r="Z110" s="843"/>
      <c r="AA110" s="847"/>
      <c r="AB110" s="407"/>
      <c r="AC110" s="407"/>
      <c r="AD110" s="407"/>
      <c r="AE110" s="407"/>
      <c r="AF110" s="411"/>
      <c r="AG110" s="412"/>
      <c r="AH110" s="412"/>
      <c r="AI110" s="413"/>
      <c r="AJ110" s="414"/>
      <c r="AK110" s="414"/>
      <c r="AL110" s="415"/>
      <c r="AM110" s="407"/>
      <c r="AN110" s="407"/>
      <c r="AO110" s="407"/>
      <c r="AP110" s="407"/>
      <c r="AQ110" s="407"/>
      <c r="AR110" s="407"/>
      <c r="AS110" s="407"/>
      <c r="AT110" s="407"/>
      <c r="AU110" s="407"/>
      <c r="AV110" s="407"/>
      <c r="AW110" s="407"/>
      <c r="AX110" s="407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4"/>
      <c r="BJ110" s="124"/>
      <c r="BK110" s="124"/>
      <c r="BL110" s="124"/>
      <c r="BM110" s="124"/>
      <c r="BN110" s="37"/>
      <c r="BO110" s="126"/>
      <c r="BP110" s="126"/>
      <c r="BQ110" s="126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</row>
    <row r="111" spans="1:83" s="9" customFormat="1" ht="200.1" customHeight="1" x14ac:dyDescent="1.05">
      <c r="A111" s="472" t="s">
        <v>21</v>
      </c>
      <c r="B111" s="91" t="s">
        <v>95</v>
      </c>
      <c r="C111" s="91" t="s">
        <v>95</v>
      </c>
      <c r="D111" s="33" t="s">
        <v>32</v>
      </c>
      <c r="E111" s="48">
        <v>0.24</v>
      </c>
      <c r="F111" s="49">
        <v>1</v>
      </c>
      <c r="G111" s="201" t="s">
        <v>96</v>
      </c>
      <c r="H111" s="91" t="s">
        <v>88</v>
      </c>
      <c r="I111" s="49">
        <v>0.23077</v>
      </c>
      <c r="J111" s="594">
        <f t="shared" si="27"/>
        <v>5.5384799999999998E-2</v>
      </c>
      <c r="K111" s="594">
        <f t="shared" si="41"/>
        <v>7.8904372602739727E-3</v>
      </c>
      <c r="L111" s="594">
        <f t="shared" si="42"/>
        <v>0.23671311780821919</v>
      </c>
      <c r="M111" s="594">
        <f t="shared" si="43"/>
        <v>0.24460355506849316</v>
      </c>
      <c r="N111" s="594">
        <f t="shared" si="44"/>
        <v>0.24000079994739709</v>
      </c>
      <c r="O111" s="597">
        <f t="shared" si="32"/>
        <v>2.8800095999999997</v>
      </c>
      <c r="P111" s="395"/>
      <c r="Q111" s="314"/>
      <c r="R111" s="314"/>
      <c r="S111" s="843"/>
      <c r="T111" s="314"/>
      <c r="U111" s="844"/>
      <c r="V111" s="100"/>
      <c r="W111" s="845"/>
      <c r="X111" s="318"/>
      <c r="Y111" s="318"/>
      <c r="Z111" s="843"/>
      <c r="AA111" s="847"/>
      <c r="AB111" s="407"/>
      <c r="AC111" s="407"/>
      <c r="AD111" s="407"/>
      <c r="AE111" s="407"/>
      <c r="AF111" s="402"/>
      <c r="AG111" s="408"/>
      <c r="AH111" s="408"/>
      <c r="AI111" s="404"/>
      <c r="AJ111" s="407"/>
      <c r="AK111" s="407"/>
      <c r="AL111" s="409"/>
      <c r="AM111" s="407"/>
      <c r="AN111" s="407"/>
      <c r="AO111" s="407"/>
      <c r="AP111" s="407"/>
      <c r="AQ111" s="407"/>
      <c r="AR111" s="407"/>
      <c r="AS111" s="407"/>
      <c r="AT111" s="407"/>
      <c r="AU111" s="407"/>
      <c r="AV111" s="407"/>
      <c r="AW111" s="407"/>
      <c r="AX111" s="407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4"/>
      <c r="BJ111" s="124"/>
      <c r="BK111" s="124"/>
      <c r="BL111" s="124"/>
      <c r="BM111" s="124"/>
      <c r="BN111" s="37"/>
      <c r="BO111" s="73"/>
      <c r="BP111" s="73"/>
      <c r="BQ111" s="73"/>
      <c r="BR111" s="125"/>
      <c r="BS111" s="125"/>
      <c r="BT111" s="125"/>
      <c r="BU111" s="125"/>
      <c r="BV111" s="125"/>
      <c r="BW111" s="125"/>
      <c r="BX111" s="125"/>
      <c r="BY111" s="127"/>
      <c r="BZ111" s="127"/>
      <c r="CA111" s="127"/>
      <c r="CB111" s="127"/>
      <c r="CC111" s="127"/>
      <c r="CD111" s="127"/>
      <c r="CE111" s="127"/>
    </row>
    <row r="112" spans="1:83" s="9" customFormat="1" ht="200.1" customHeight="1" x14ac:dyDescent="1.05">
      <c r="A112" s="472" t="s">
        <v>21</v>
      </c>
      <c r="B112" s="91" t="s">
        <v>95</v>
      </c>
      <c r="C112" s="91" t="s">
        <v>95</v>
      </c>
      <c r="D112" s="33" t="s">
        <v>32</v>
      </c>
      <c r="E112" s="48">
        <v>0.24</v>
      </c>
      <c r="F112" s="49">
        <v>1</v>
      </c>
      <c r="G112" s="91" t="s">
        <v>85</v>
      </c>
      <c r="H112" s="91" t="s">
        <v>97</v>
      </c>
      <c r="I112" s="49">
        <v>0.23077</v>
      </c>
      <c r="J112" s="594">
        <f t="shared" si="27"/>
        <v>5.5384799999999998E-2</v>
      </c>
      <c r="K112" s="594">
        <f t="shared" si="41"/>
        <v>7.8904372602739727E-3</v>
      </c>
      <c r="L112" s="594">
        <f t="shared" si="42"/>
        <v>0.23671311780821919</v>
      </c>
      <c r="M112" s="594">
        <f t="shared" si="43"/>
        <v>0.24460355506849316</v>
      </c>
      <c r="N112" s="594">
        <f t="shared" si="44"/>
        <v>0.24000079994739709</v>
      </c>
      <c r="O112" s="597">
        <f t="shared" si="32"/>
        <v>2.8800095999999997</v>
      </c>
      <c r="P112" s="395"/>
      <c r="Q112" s="314"/>
      <c r="R112" s="314"/>
      <c r="S112" s="843"/>
      <c r="T112" s="314"/>
      <c r="U112" s="844"/>
      <c r="V112" s="100"/>
      <c r="W112" s="845"/>
      <c r="X112" s="318"/>
      <c r="Y112" s="318"/>
      <c r="Z112" s="843"/>
      <c r="AA112" s="847"/>
      <c r="AB112" s="407"/>
      <c r="AC112" s="407"/>
      <c r="AD112" s="407"/>
      <c r="AE112" s="407"/>
      <c r="AF112" s="402"/>
      <c r="AG112" s="408"/>
      <c r="AH112" s="408"/>
      <c r="AI112" s="404"/>
      <c r="AJ112" s="407"/>
      <c r="AK112" s="407"/>
      <c r="AL112" s="409"/>
      <c r="AM112" s="407"/>
      <c r="AN112" s="407"/>
      <c r="AO112" s="407"/>
      <c r="AP112" s="407"/>
      <c r="AQ112" s="407"/>
      <c r="AR112" s="407"/>
      <c r="AS112" s="407"/>
      <c r="AT112" s="407"/>
      <c r="AU112" s="407"/>
      <c r="AV112" s="407"/>
      <c r="AW112" s="407"/>
      <c r="AX112" s="407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4"/>
      <c r="BJ112" s="124"/>
      <c r="BK112" s="124"/>
      <c r="BL112" s="124"/>
      <c r="BM112" s="124"/>
      <c r="BN112" s="37"/>
      <c r="BO112" s="38"/>
      <c r="BP112" s="38"/>
      <c r="BQ112" s="38"/>
    </row>
    <row r="113" spans="1:69" s="9" customFormat="1" ht="200.1" customHeight="1" x14ac:dyDescent="1.05">
      <c r="A113" s="472" t="s">
        <v>21</v>
      </c>
      <c r="B113" s="91" t="s">
        <v>95</v>
      </c>
      <c r="C113" s="91" t="s">
        <v>95</v>
      </c>
      <c r="D113" s="33" t="s">
        <v>32</v>
      </c>
      <c r="E113" s="48">
        <v>0.24</v>
      </c>
      <c r="F113" s="49">
        <v>1</v>
      </c>
      <c r="G113" s="91" t="s">
        <v>86</v>
      </c>
      <c r="H113" s="91" t="s">
        <v>97</v>
      </c>
      <c r="I113" s="49">
        <v>0.23077</v>
      </c>
      <c r="J113" s="594">
        <f t="shared" si="27"/>
        <v>5.5384799999999998E-2</v>
      </c>
      <c r="K113" s="594">
        <f t="shared" si="41"/>
        <v>7.8904372602739727E-3</v>
      </c>
      <c r="L113" s="594">
        <f t="shared" si="42"/>
        <v>0.23671311780821919</v>
      </c>
      <c r="M113" s="594">
        <f t="shared" si="43"/>
        <v>0.24460355506849316</v>
      </c>
      <c r="N113" s="594">
        <f t="shared" si="44"/>
        <v>0.24000079994739709</v>
      </c>
      <c r="O113" s="597">
        <f t="shared" si="32"/>
        <v>2.8800095999999997</v>
      </c>
      <c r="P113" s="395"/>
      <c r="Q113" s="314"/>
      <c r="R113" s="314"/>
      <c r="S113" s="843"/>
      <c r="T113" s="314"/>
      <c r="U113" s="844"/>
      <c r="V113" s="100"/>
      <c r="W113" s="845"/>
      <c r="X113" s="318"/>
      <c r="Y113" s="318"/>
      <c r="Z113" s="843"/>
      <c r="AA113" s="847"/>
      <c r="AB113" s="407"/>
      <c r="AC113" s="407"/>
      <c r="AD113" s="407"/>
      <c r="AE113" s="407"/>
      <c r="AF113" s="402"/>
      <c r="AG113" s="408"/>
      <c r="AH113" s="408"/>
      <c r="AI113" s="404"/>
      <c r="AJ113" s="407"/>
      <c r="AK113" s="407"/>
      <c r="AL113" s="409"/>
      <c r="AM113" s="407"/>
      <c r="AN113" s="407"/>
      <c r="AO113" s="407"/>
      <c r="AP113" s="407"/>
      <c r="AQ113" s="407"/>
      <c r="AR113" s="407"/>
      <c r="AS113" s="407"/>
      <c r="AT113" s="407"/>
      <c r="AU113" s="407"/>
      <c r="AV113" s="407"/>
      <c r="AW113" s="407"/>
      <c r="AX113" s="407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4"/>
      <c r="BJ113" s="124"/>
      <c r="BK113" s="124"/>
      <c r="BL113" s="124"/>
      <c r="BM113" s="124"/>
      <c r="BN113" s="37"/>
      <c r="BO113" s="38"/>
      <c r="BP113" s="38"/>
      <c r="BQ113" s="38"/>
    </row>
    <row r="114" spans="1:69" s="9" customFormat="1" ht="200.1" customHeight="1" x14ac:dyDescent="1.05">
      <c r="A114" s="472" t="s">
        <v>21</v>
      </c>
      <c r="B114" s="91" t="s">
        <v>22</v>
      </c>
      <c r="C114" s="91" t="s">
        <v>98</v>
      </c>
      <c r="D114" s="33" t="s">
        <v>32</v>
      </c>
      <c r="E114" s="48">
        <v>0.24</v>
      </c>
      <c r="F114" s="49">
        <v>1</v>
      </c>
      <c r="G114" s="201" t="s">
        <v>96</v>
      </c>
      <c r="H114" s="91" t="s">
        <v>45</v>
      </c>
      <c r="I114" s="49">
        <v>0.46160000000000001</v>
      </c>
      <c r="J114" s="594">
        <f t="shared" si="27"/>
        <v>0.11078399999999999</v>
      </c>
      <c r="K114" s="594">
        <f t="shared" si="41"/>
        <v>1.5782926027397261E-2</v>
      </c>
      <c r="L114" s="594">
        <f t="shared" si="42"/>
        <v>0.47348778082191784</v>
      </c>
      <c r="M114" s="594">
        <f t="shared" si="43"/>
        <v>0.48927070684931506</v>
      </c>
      <c r="N114" s="594">
        <f t="shared" si="44"/>
        <v>0.48006399989478049</v>
      </c>
      <c r="O114" s="597">
        <f t="shared" si="32"/>
        <v>5.7607679999999997</v>
      </c>
      <c r="P114" s="395"/>
      <c r="Q114" s="314"/>
      <c r="R114" s="314"/>
      <c r="S114" s="314"/>
      <c r="T114" s="314"/>
      <c r="U114" s="844"/>
      <c r="V114" s="100"/>
      <c r="W114" s="318"/>
      <c r="X114" s="318"/>
      <c r="Y114" s="318"/>
      <c r="Z114" s="314"/>
      <c r="AA114" s="407"/>
      <c r="AB114" s="407"/>
      <c r="AC114" s="407"/>
      <c r="AD114" s="407"/>
      <c r="AE114" s="407"/>
      <c r="AF114" s="402"/>
      <c r="AG114" s="408"/>
      <c r="AH114" s="408"/>
      <c r="AI114" s="404"/>
      <c r="AJ114" s="407"/>
      <c r="AK114" s="407"/>
      <c r="AL114" s="409"/>
      <c r="AM114" s="407"/>
      <c r="AN114" s="407"/>
      <c r="AO114" s="407"/>
      <c r="AP114" s="407"/>
      <c r="AQ114" s="407"/>
      <c r="AR114" s="407"/>
      <c r="AS114" s="407"/>
      <c r="AT114" s="407"/>
      <c r="AU114" s="407"/>
      <c r="AV114" s="407"/>
      <c r="AW114" s="407"/>
      <c r="AX114" s="407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4"/>
      <c r="BJ114" s="124"/>
      <c r="BK114" s="124"/>
      <c r="BL114" s="124"/>
      <c r="BM114" s="124"/>
      <c r="BN114" s="37"/>
      <c r="BO114" s="38"/>
      <c r="BP114" s="38"/>
      <c r="BQ114" s="38"/>
    </row>
    <row r="115" spans="1:69" s="9" customFormat="1" ht="200.1" customHeight="1" x14ac:dyDescent="1.05">
      <c r="A115" s="472" t="s">
        <v>21</v>
      </c>
      <c r="B115" s="91" t="s">
        <v>22</v>
      </c>
      <c r="C115" s="91" t="s">
        <v>98</v>
      </c>
      <c r="D115" s="33" t="s">
        <v>32</v>
      </c>
      <c r="E115" s="48">
        <v>0.24</v>
      </c>
      <c r="F115" s="49">
        <v>1</v>
      </c>
      <c r="G115" s="91" t="s">
        <v>85</v>
      </c>
      <c r="H115" s="91" t="s">
        <v>45</v>
      </c>
      <c r="I115" s="49">
        <v>0.46160000000000001</v>
      </c>
      <c r="J115" s="594">
        <f t="shared" si="27"/>
        <v>0.11078399999999999</v>
      </c>
      <c r="K115" s="594">
        <f t="shared" si="41"/>
        <v>1.5782926027397261E-2</v>
      </c>
      <c r="L115" s="594">
        <f t="shared" si="42"/>
        <v>0.47348778082191784</v>
      </c>
      <c r="M115" s="594">
        <f t="shared" si="43"/>
        <v>0.48927070684931506</v>
      </c>
      <c r="N115" s="594">
        <f t="shared" si="44"/>
        <v>0.48006399989478049</v>
      </c>
      <c r="O115" s="597">
        <f t="shared" si="32"/>
        <v>5.7607679999999997</v>
      </c>
      <c r="P115" s="395"/>
      <c r="Q115" s="314"/>
      <c r="R115" s="314"/>
      <c r="S115" s="314"/>
      <c r="T115" s="314"/>
      <c r="U115" s="844"/>
      <c r="V115" s="100"/>
      <c r="W115" s="318"/>
      <c r="X115" s="318"/>
      <c r="Y115" s="318"/>
      <c r="Z115" s="314"/>
      <c r="AA115" s="407"/>
      <c r="AB115" s="407"/>
      <c r="AC115" s="407"/>
      <c r="AD115" s="407"/>
      <c r="AE115" s="407"/>
      <c r="AF115" s="402"/>
      <c r="AG115" s="408"/>
      <c r="AH115" s="408"/>
      <c r="AI115" s="404"/>
      <c r="AJ115" s="407"/>
      <c r="AK115" s="407"/>
      <c r="AL115" s="409"/>
      <c r="AM115" s="407"/>
      <c r="AN115" s="407"/>
      <c r="AO115" s="407"/>
      <c r="AP115" s="407"/>
      <c r="AQ115" s="407"/>
      <c r="AR115" s="407"/>
      <c r="AS115" s="407"/>
      <c r="AT115" s="407"/>
      <c r="AU115" s="407"/>
      <c r="AV115" s="407"/>
      <c r="AW115" s="407"/>
      <c r="AX115" s="407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4"/>
      <c r="BJ115" s="124"/>
      <c r="BK115" s="124"/>
      <c r="BL115" s="124"/>
      <c r="BM115" s="124"/>
      <c r="BN115" s="37"/>
      <c r="BO115" s="38"/>
      <c r="BP115" s="38"/>
      <c r="BQ115" s="38"/>
    </row>
    <row r="116" spans="1:69" s="9" customFormat="1" ht="200.1" customHeight="1" x14ac:dyDescent="1.05">
      <c r="A116" s="472" t="s">
        <v>21</v>
      </c>
      <c r="B116" s="91" t="s">
        <v>22</v>
      </c>
      <c r="C116" s="91" t="s">
        <v>98</v>
      </c>
      <c r="D116" s="33" t="s">
        <v>32</v>
      </c>
      <c r="E116" s="48">
        <v>0.24</v>
      </c>
      <c r="F116" s="49">
        <v>1</v>
      </c>
      <c r="G116" s="91" t="s">
        <v>86</v>
      </c>
      <c r="H116" s="91" t="s">
        <v>97</v>
      </c>
      <c r="I116" s="49">
        <v>0.23077</v>
      </c>
      <c r="J116" s="594">
        <f t="shared" si="27"/>
        <v>5.5384799999999998E-2</v>
      </c>
      <c r="K116" s="594">
        <f t="shared" si="41"/>
        <v>7.8904372602739727E-3</v>
      </c>
      <c r="L116" s="594">
        <f t="shared" si="42"/>
        <v>0.23671311780821919</v>
      </c>
      <c r="M116" s="594">
        <f t="shared" si="43"/>
        <v>0.24460355506849316</v>
      </c>
      <c r="N116" s="594">
        <f t="shared" si="44"/>
        <v>0.24000079994739709</v>
      </c>
      <c r="O116" s="597">
        <f t="shared" si="32"/>
        <v>2.8800095999999997</v>
      </c>
      <c r="P116" s="395"/>
      <c r="Q116" s="314"/>
      <c r="R116" s="314"/>
      <c r="S116" s="314"/>
      <c r="T116" s="314"/>
      <c r="U116" s="844"/>
      <c r="V116" s="100"/>
      <c r="W116" s="318"/>
      <c r="X116" s="318"/>
      <c r="Y116" s="318"/>
      <c r="Z116" s="314"/>
      <c r="AA116" s="407"/>
      <c r="AB116" s="407"/>
      <c r="AC116" s="407"/>
      <c r="AD116" s="314"/>
      <c r="AE116" s="407"/>
      <c r="AF116" s="402"/>
      <c r="AG116" s="408"/>
      <c r="AH116" s="408"/>
      <c r="AI116" s="403"/>
      <c r="AJ116" s="407"/>
      <c r="AK116" s="407"/>
      <c r="AL116" s="409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4"/>
      <c r="BJ116" s="124"/>
      <c r="BK116" s="124"/>
      <c r="BL116" s="124"/>
      <c r="BM116" s="124"/>
      <c r="BN116" s="37"/>
      <c r="BO116" s="38"/>
      <c r="BP116" s="38"/>
      <c r="BQ116" s="38"/>
    </row>
    <row r="117" spans="1:69" s="9" customFormat="1" ht="200.1" customHeight="1" x14ac:dyDescent="1.05">
      <c r="A117" s="472" t="s">
        <v>21</v>
      </c>
      <c r="B117" s="91" t="s">
        <v>22</v>
      </c>
      <c r="C117" s="33" t="s">
        <v>43</v>
      </c>
      <c r="D117" s="33" t="s">
        <v>32</v>
      </c>
      <c r="E117" s="48">
        <v>0.24</v>
      </c>
      <c r="F117" s="49">
        <v>1</v>
      </c>
      <c r="G117" s="201" t="s">
        <v>96</v>
      </c>
      <c r="H117" s="91" t="s">
        <v>45</v>
      </c>
      <c r="I117" s="49">
        <v>0.46160000000000001</v>
      </c>
      <c r="J117" s="594">
        <f t="shared" si="27"/>
        <v>0.11078399999999999</v>
      </c>
      <c r="K117" s="594">
        <f t="shared" si="41"/>
        <v>1.5782926027397261E-2</v>
      </c>
      <c r="L117" s="594">
        <f t="shared" si="42"/>
        <v>0.47348778082191784</v>
      </c>
      <c r="M117" s="594">
        <f t="shared" si="43"/>
        <v>0.48927070684931506</v>
      </c>
      <c r="N117" s="594">
        <f t="shared" si="44"/>
        <v>0.48006399989478049</v>
      </c>
      <c r="O117" s="597">
        <f t="shared" si="32"/>
        <v>5.7607679999999997</v>
      </c>
      <c r="P117" s="395"/>
      <c r="Q117" s="314"/>
      <c r="R117" s="314"/>
      <c r="S117" s="314"/>
      <c r="T117" s="314"/>
      <c r="U117" s="103"/>
      <c r="V117" s="100"/>
      <c r="W117" s="318"/>
      <c r="X117" s="318"/>
      <c r="Y117" s="318"/>
      <c r="Z117" s="314"/>
      <c r="AA117" s="407"/>
      <c r="AB117" s="407"/>
      <c r="AC117" s="407"/>
      <c r="AD117" s="407"/>
      <c r="AE117" s="407"/>
      <c r="AF117" s="402"/>
      <c r="AG117" s="410"/>
      <c r="AH117" s="410"/>
      <c r="AI117" s="401"/>
      <c r="AJ117" s="407"/>
      <c r="AK117" s="407"/>
      <c r="AL117" s="407"/>
      <c r="AM117" s="407"/>
      <c r="AN117" s="407"/>
      <c r="AO117" s="407"/>
      <c r="AP117" s="407"/>
      <c r="AQ117" s="407"/>
      <c r="AR117" s="407"/>
      <c r="AS117" s="407"/>
      <c r="AT117" s="407"/>
      <c r="AU117" s="407"/>
      <c r="AV117" s="407"/>
      <c r="AW117" s="407"/>
      <c r="AX117" s="407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4"/>
      <c r="BJ117" s="124"/>
      <c r="BK117" s="124"/>
      <c r="BL117" s="124"/>
      <c r="BM117" s="124"/>
      <c r="BN117" s="37"/>
      <c r="BO117" s="38"/>
      <c r="BP117" s="38"/>
      <c r="BQ117" s="38"/>
    </row>
    <row r="118" spans="1:69" s="9" customFormat="1" ht="200.1" customHeight="1" x14ac:dyDescent="1.05">
      <c r="A118" s="472" t="s">
        <v>21</v>
      </c>
      <c r="B118" s="91" t="s">
        <v>22</v>
      </c>
      <c r="C118" s="33" t="s">
        <v>43</v>
      </c>
      <c r="D118" s="33" t="s">
        <v>32</v>
      </c>
      <c r="E118" s="48">
        <v>0.24</v>
      </c>
      <c r="F118" s="49">
        <v>1</v>
      </c>
      <c r="G118" s="91" t="s">
        <v>85</v>
      </c>
      <c r="H118" s="91" t="s">
        <v>45</v>
      </c>
      <c r="I118" s="49">
        <v>0.46160000000000001</v>
      </c>
      <c r="J118" s="594">
        <f t="shared" si="27"/>
        <v>0.11078399999999999</v>
      </c>
      <c r="K118" s="594">
        <f t="shared" si="41"/>
        <v>1.5782926027397261E-2</v>
      </c>
      <c r="L118" s="594">
        <f t="shared" si="42"/>
        <v>0.47348778082191784</v>
      </c>
      <c r="M118" s="594">
        <f t="shared" si="43"/>
        <v>0.48927070684931506</v>
      </c>
      <c r="N118" s="594">
        <f t="shared" si="44"/>
        <v>0.48006399989478049</v>
      </c>
      <c r="O118" s="597">
        <f t="shared" si="32"/>
        <v>5.7607679999999997</v>
      </c>
      <c r="P118" s="395"/>
      <c r="Q118" s="314"/>
      <c r="R118" s="314"/>
      <c r="S118" s="314"/>
      <c r="T118" s="314"/>
      <c r="U118" s="103"/>
      <c r="V118" s="100"/>
      <c r="W118" s="318"/>
      <c r="X118" s="318"/>
      <c r="Y118" s="318"/>
      <c r="Z118" s="314"/>
      <c r="AA118" s="407"/>
      <c r="AB118" s="407"/>
      <c r="AC118" s="407"/>
      <c r="AD118" s="407"/>
      <c r="AE118" s="407"/>
      <c r="AF118" s="402"/>
      <c r="AG118" s="395"/>
      <c r="AH118" s="395"/>
      <c r="AI118" s="410"/>
      <c r="AJ118" s="407"/>
      <c r="AK118" s="407"/>
      <c r="AL118" s="407"/>
      <c r="AM118" s="407"/>
      <c r="AN118" s="407"/>
      <c r="AO118" s="407"/>
      <c r="AP118" s="407"/>
      <c r="AQ118" s="407"/>
      <c r="AR118" s="407"/>
      <c r="AS118" s="407"/>
      <c r="AT118" s="407"/>
      <c r="AU118" s="407"/>
      <c r="AV118" s="407"/>
      <c r="AW118" s="407"/>
      <c r="AX118" s="407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4"/>
      <c r="BJ118" s="124"/>
      <c r="BK118" s="124"/>
      <c r="BL118" s="124"/>
      <c r="BM118" s="124"/>
      <c r="BN118" s="37"/>
      <c r="BO118" s="38"/>
      <c r="BP118" s="38"/>
      <c r="BQ118" s="38"/>
    </row>
    <row r="119" spans="1:69" s="9" customFormat="1" ht="200.1" customHeight="1" x14ac:dyDescent="1.05">
      <c r="A119" s="472" t="s">
        <v>21</v>
      </c>
      <c r="B119" s="91" t="s">
        <v>22</v>
      </c>
      <c r="C119" s="33" t="s">
        <v>43</v>
      </c>
      <c r="D119" s="33" t="s">
        <v>32</v>
      </c>
      <c r="E119" s="48">
        <v>0.24</v>
      </c>
      <c r="F119" s="49">
        <v>1</v>
      </c>
      <c r="G119" s="91" t="s">
        <v>86</v>
      </c>
      <c r="H119" s="91" t="s">
        <v>97</v>
      </c>
      <c r="I119" s="49">
        <v>0.23077</v>
      </c>
      <c r="J119" s="594">
        <f t="shared" si="27"/>
        <v>5.5384799999999998E-2</v>
      </c>
      <c r="K119" s="594">
        <f t="shared" si="41"/>
        <v>7.8904372602739727E-3</v>
      </c>
      <c r="L119" s="594">
        <f t="shared" si="42"/>
        <v>0.23671311780821919</v>
      </c>
      <c r="M119" s="594">
        <f t="shared" si="43"/>
        <v>0.24460355506849316</v>
      </c>
      <c r="N119" s="594">
        <f t="shared" si="44"/>
        <v>0.24000079994739709</v>
      </c>
      <c r="O119" s="597">
        <f t="shared" si="32"/>
        <v>2.8800095999999997</v>
      </c>
      <c r="P119" s="395"/>
      <c r="Q119" s="314"/>
      <c r="R119" s="314"/>
      <c r="S119" s="314"/>
      <c r="T119" s="314"/>
      <c r="U119" s="103"/>
      <c r="V119" s="100"/>
      <c r="W119" s="318"/>
      <c r="X119" s="318"/>
      <c r="Y119" s="318"/>
      <c r="Z119" s="314"/>
      <c r="AA119" s="407"/>
      <c r="AB119" s="407"/>
      <c r="AC119" s="407"/>
      <c r="AD119" s="407"/>
      <c r="AE119" s="407"/>
      <c r="AF119" s="402"/>
      <c r="AG119" s="416"/>
      <c r="AH119" s="416"/>
      <c r="AI119" s="410"/>
      <c r="AJ119" s="407"/>
      <c r="AK119" s="407"/>
      <c r="AL119" s="409"/>
      <c r="AM119" s="407"/>
      <c r="AN119" s="407"/>
      <c r="AO119" s="407"/>
      <c r="AP119" s="407"/>
      <c r="AQ119" s="407"/>
      <c r="AR119" s="407"/>
      <c r="AS119" s="407"/>
      <c r="AT119" s="407"/>
      <c r="AU119" s="407"/>
      <c r="AV119" s="407"/>
      <c r="AW119" s="407"/>
      <c r="AX119" s="407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4"/>
      <c r="BJ119" s="124"/>
      <c r="BK119" s="124"/>
      <c r="BL119" s="124"/>
      <c r="BM119" s="124"/>
      <c r="BN119" s="37"/>
      <c r="BO119" s="38"/>
      <c r="BP119" s="38"/>
      <c r="BQ119" s="38"/>
    </row>
    <row r="120" spans="1:69" s="9" customFormat="1" ht="200.1" customHeight="1" x14ac:dyDescent="1.05">
      <c r="A120" s="472" t="s">
        <v>21</v>
      </c>
      <c r="B120" s="91" t="s">
        <v>22</v>
      </c>
      <c r="C120" s="91" t="s">
        <v>50</v>
      </c>
      <c r="D120" s="33" t="s">
        <v>39</v>
      </c>
      <c r="E120" s="48">
        <v>7</v>
      </c>
      <c r="F120" s="49">
        <v>5</v>
      </c>
      <c r="G120" s="91" t="s">
        <v>84</v>
      </c>
      <c r="H120" s="33" t="s">
        <v>51</v>
      </c>
      <c r="I120" s="49">
        <v>1.9230750000000001E-2</v>
      </c>
      <c r="J120" s="594">
        <f t="shared" si="27"/>
        <v>0.67307625000000004</v>
      </c>
      <c r="K120" s="594">
        <f t="shared" si="41"/>
        <v>9.5890315068493159E-2</v>
      </c>
      <c r="L120" s="594">
        <f t="shared" si="42"/>
        <v>2.8767094520547949</v>
      </c>
      <c r="M120" s="594">
        <f t="shared" si="43"/>
        <v>2.9725997671232878</v>
      </c>
      <c r="N120" s="594">
        <f t="shared" si="44"/>
        <v>2.9166637493607315</v>
      </c>
      <c r="O120" s="597">
        <f>J120*52</f>
        <v>34.999965000000003</v>
      </c>
      <c r="P120" s="395"/>
      <c r="Q120" s="314"/>
      <c r="R120" s="314"/>
      <c r="S120" s="843"/>
      <c r="T120" s="843"/>
      <c r="U120" s="844"/>
      <c r="V120" s="100"/>
      <c r="W120" s="845"/>
      <c r="X120" s="318"/>
      <c r="Y120" s="318"/>
      <c r="Z120" s="843"/>
      <c r="AA120" s="847"/>
      <c r="AB120" s="407"/>
      <c r="AC120" s="407"/>
      <c r="AD120" s="407"/>
      <c r="AE120" s="407"/>
      <c r="AF120" s="402"/>
      <c r="AG120" s="416"/>
      <c r="AH120" s="416"/>
      <c r="AI120" s="410"/>
      <c r="AJ120" s="407"/>
      <c r="AK120" s="407"/>
      <c r="AL120" s="409"/>
      <c r="AM120" s="407"/>
      <c r="AN120" s="407"/>
      <c r="AO120" s="407"/>
      <c r="AP120" s="407"/>
      <c r="AQ120" s="407"/>
      <c r="AR120" s="407"/>
      <c r="AS120" s="407"/>
      <c r="AT120" s="407"/>
      <c r="AU120" s="407"/>
      <c r="AV120" s="407"/>
      <c r="AW120" s="407"/>
      <c r="AX120" s="407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4"/>
      <c r="BJ120" s="124"/>
      <c r="BK120" s="124"/>
      <c r="BL120" s="124"/>
      <c r="BM120" s="124"/>
      <c r="BN120" s="37"/>
      <c r="BO120" s="38"/>
      <c r="BP120" s="38"/>
      <c r="BQ120" s="38"/>
    </row>
    <row r="121" spans="1:69" s="9" customFormat="1" ht="200.1" customHeight="1" x14ac:dyDescent="1.05">
      <c r="A121" s="472" t="s">
        <v>21</v>
      </c>
      <c r="B121" s="91" t="s">
        <v>22</v>
      </c>
      <c r="C121" s="91" t="s">
        <v>50</v>
      </c>
      <c r="D121" s="33" t="s">
        <v>39</v>
      </c>
      <c r="E121" s="48">
        <v>7</v>
      </c>
      <c r="F121" s="49">
        <v>3</v>
      </c>
      <c r="G121" s="91" t="s">
        <v>85</v>
      </c>
      <c r="H121" s="33" t="s">
        <v>51</v>
      </c>
      <c r="I121" s="49">
        <v>1.9230750000000001E-2</v>
      </c>
      <c r="J121" s="594">
        <f t="shared" si="27"/>
        <v>0.40384575</v>
      </c>
      <c r="K121" s="594">
        <f t="shared" si="41"/>
        <v>5.753418904109589E-2</v>
      </c>
      <c r="L121" s="594">
        <f t="shared" si="42"/>
        <v>1.7260256712328768</v>
      </c>
      <c r="M121" s="594">
        <f t="shared" si="43"/>
        <v>1.7835598602739726</v>
      </c>
      <c r="N121" s="594">
        <f t="shared" si="44"/>
        <v>1.7499982496164388</v>
      </c>
      <c r="O121" s="597">
        <f t="shared" si="32"/>
        <v>20.999979</v>
      </c>
      <c r="P121" s="395"/>
      <c r="Q121" s="314"/>
      <c r="R121" s="314"/>
      <c r="S121" s="843"/>
      <c r="T121" s="843"/>
      <c r="U121" s="844"/>
      <c r="V121" s="100"/>
      <c r="W121" s="845"/>
      <c r="X121" s="318"/>
      <c r="Y121" s="318"/>
      <c r="Z121" s="843"/>
      <c r="AA121" s="847"/>
      <c r="AB121" s="407"/>
      <c r="AC121" s="407"/>
      <c r="AD121" s="407"/>
      <c r="AE121" s="407"/>
      <c r="AF121" s="402"/>
      <c r="AG121" s="410"/>
      <c r="AH121" s="410"/>
      <c r="AI121" s="410"/>
      <c r="AJ121" s="407"/>
      <c r="AK121" s="407"/>
      <c r="AL121" s="407"/>
      <c r="AM121" s="407"/>
      <c r="AN121" s="407"/>
      <c r="AO121" s="407"/>
      <c r="AP121" s="407"/>
      <c r="AQ121" s="407"/>
      <c r="AR121" s="407"/>
      <c r="AS121" s="407"/>
      <c r="AT121" s="407"/>
      <c r="AU121" s="407"/>
      <c r="AV121" s="407"/>
      <c r="AW121" s="407"/>
      <c r="AX121" s="407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4"/>
      <c r="BJ121" s="124"/>
      <c r="BK121" s="124"/>
      <c r="BL121" s="124"/>
      <c r="BM121" s="124"/>
      <c r="BN121" s="138"/>
      <c r="BO121" s="139"/>
      <c r="BP121" s="38"/>
      <c r="BQ121" s="38"/>
    </row>
    <row r="122" spans="1:69" s="9" customFormat="1" ht="200.1" customHeight="1" x14ac:dyDescent="1.05">
      <c r="A122" s="472" t="s">
        <v>21</v>
      </c>
      <c r="B122" s="91" t="s">
        <v>22</v>
      </c>
      <c r="C122" s="91" t="s">
        <v>50</v>
      </c>
      <c r="D122" s="33" t="s">
        <v>39</v>
      </c>
      <c r="E122" s="48">
        <v>7</v>
      </c>
      <c r="F122" s="49">
        <v>2</v>
      </c>
      <c r="G122" s="91" t="s">
        <v>86</v>
      </c>
      <c r="H122" s="33" t="s">
        <v>51</v>
      </c>
      <c r="I122" s="49">
        <v>1.9230750000000001E-2</v>
      </c>
      <c r="J122" s="594">
        <f t="shared" si="27"/>
        <v>0.26923050000000004</v>
      </c>
      <c r="K122" s="594">
        <f t="shared" si="41"/>
        <v>3.8356126027397262E-2</v>
      </c>
      <c r="L122" s="594">
        <f t="shared" si="42"/>
        <v>1.1506837808219179</v>
      </c>
      <c r="M122" s="594">
        <f t="shared" si="43"/>
        <v>1.1890399068493152</v>
      </c>
      <c r="N122" s="594">
        <f t="shared" si="44"/>
        <v>1.1666654997442927</v>
      </c>
      <c r="O122" s="597">
        <f t="shared" si="32"/>
        <v>13.999986000000002</v>
      </c>
      <c r="P122" s="395"/>
      <c r="Q122" s="314"/>
      <c r="R122" s="314"/>
      <c r="S122" s="843"/>
      <c r="T122" s="843"/>
      <c r="U122" s="844"/>
      <c r="V122" s="100"/>
      <c r="W122" s="845"/>
      <c r="X122" s="318"/>
      <c r="Y122" s="318"/>
      <c r="Z122" s="843"/>
      <c r="AA122" s="847"/>
      <c r="AB122" s="407"/>
      <c r="AC122" s="407"/>
      <c r="AD122" s="407"/>
      <c r="AE122" s="407"/>
      <c r="AF122" s="402"/>
      <c r="AG122" s="410"/>
      <c r="AH122" s="410"/>
      <c r="AI122" s="408"/>
      <c r="AJ122" s="407"/>
      <c r="AK122" s="407"/>
      <c r="AL122" s="409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4"/>
      <c r="BJ122" s="124"/>
      <c r="BK122" s="124"/>
      <c r="BL122" s="124"/>
      <c r="BM122" s="124"/>
      <c r="BN122" s="140"/>
      <c r="BO122" s="141"/>
      <c r="BP122" s="38"/>
      <c r="BQ122" s="38"/>
    </row>
    <row r="123" spans="1:69" s="9" customFormat="1" ht="200.1" customHeight="1" x14ac:dyDescent="1.05">
      <c r="A123" s="472" t="s">
        <v>21</v>
      </c>
      <c r="B123" s="91" t="s">
        <v>22</v>
      </c>
      <c r="C123" s="91" t="s">
        <v>236</v>
      </c>
      <c r="D123" s="33" t="s">
        <v>32</v>
      </c>
      <c r="E123" s="48">
        <v>0.24</v>
      </c>
      <c r="F123" s="49">
        <v>2</v>
      </c>
      <c r="G123" s="91" t="s">
        <v>85</v>
      </c>
      <c r="H123" s="91" t="s">
        <v>97</v>
      </c>
      <c r="I123" s="49">
        <v>0.23077</v>
      </c>
      <c r="J123" s="594">
        <f t="shared" si="27"/>
        <v>0.1107696</v>
      </c>
      <c r="K123" s="594">
        <f t="shared" si="41"/>
        <v>1.5780874520547945E-2</v>
      </c>
      <c r="L123" s="594">
        <f t="shared" si="42"/>
        <v>0.47342623561643837</v>
      </c>
      <c r="M123" s="594">
        <f t="shared" si="43"/>
        <v>0.48920711013698631</v>
      </c>
      <c r="N123" s="594">
        <f t="shared" si="44"/>
        <v>0.48000159989479418</v>
      </c>
      <c r="O123" s="597">
        <f t="shared" si="32"/>
        <v>5.7600191999999995</v>
      </c>
      <c r="P123" s="395"/>
      <c r="Q123" s="530"/>
      <c r="R123" s="530"/>
      <c r="S123" s="530"/>
      <c r="T123" s="530"/>
      <c r="U123" s="531"/>
      <c r="V123" s="100"/>
      <c r="W123" s="532"/>
      <c r="X123" s="532"/>
      <c r="Y123" s="532"/>
      <c r="Z123" s="843"/>
      <c r="AA123" s="846"/>
      <c r="AB123" s="533"/>
      <c r="AC123" s="533"/>
      <c r="AD123" s="533"/>
      <c r="AE123" s="533"/>
      <c r="AF123" s="329"/>
      <c r="AG123" s="142"/>
      <c r="AH123" s="142"/>
      <c r="AI123" s="142"/>
      <c r="AJ123" s="533"/>
      <c r="AK123" s="533"/>
      <c r="AL123" s="533"/>
      <c r="AM123" s="533"/>
      <c r="AN123" s="533"/>
      <c r="AO123" s="533"/>
      <c r="AP123" s="533"/>
      <c r="AQ123" s="533"/>
      <c r="AR123" s="533"/>
      <c r="AS123" s="533"/>
      <c r="AT123" s="533"/>
      <c r="AU123" s="533"/>
      <c r="AV123" s="533"/>
      <c r="AW123" s="533"/>
      <c r="AX123" s="533"/>
      <c r="AY123" s="533"/>
      <c r="AZ123" s="533"/>
      <c r="BA123" s="533"/>
      <c r="BB123" s="533"/>
      <c r="BC123" s="533"/>
      <c r="BD123" s="533"/>
      <c r="BE123" s="533"/>
      <c r="BF123" s="533"/>
      <c r="BG123" s="533"/>
      <c r="BH123" s="533"/>
      <c r="BI123" s="124"/>
      <c r="BJ123" s="124"/>
      <c r="BK123" s="124"/>
      <c r="BL123" s="124"/>
      <c r="BM123" s="124"/>
      <c r="BN123" s="37"/>
      <c r="BO123" s="38"/>
      <c r="BP123" s="38"/>
      <c r="BQ123" s="38"/>
    </row>
    <row r="124" spans="1:69" s="9" customFormat="1" ht="200.1" customHeight="1" x14ac:dyDescent="1.05">
      <c r="A124" s="472" t="s">
        <v>21</v>
      </c>
      <c r="B124" s="91" t="s">
        <v>22</v>
      </c>
      <c r="C124" s="91" t="s">
        <v>54</v>
      </c>
      <c r="D124" s="91" t="s">
        <v>53</v>
      </c>
      <c r="E124" s="48">
        <v>1.1000000000000001</v>
      </c>
      <c r="F124" s="49">
        <v>1</v>
      </c>
      <c r="G124" s="91" t="s">
        <v>84</v>
      </c>
      <c r="H124" s="91" t="s">
        <v>26</v>
      </c>
      <c r="I124" s="49">
        <v>1</v>
      </c>
      <c r="J124" s="594">
        <f t="shared" si="27"/>
        <v>1.1000000000000001</v>
      </c>
      <c r="K124" s="594">
        <f t="shared" si="41"/>
        <v>0.15671232876712329</v>
      </c>
      <c r="L124" s="594">
        <f t="shared" si="42"/>
        <v>4.7013698630136984</v>
      </c>
      <c r="M124" s="594">
        <f t="shared" si="43"/>
        <v>4.8580821917808219</v>
      </c>
      <c r="N124" s="594">
        <f t="shared" si="44"/>
        <v>4.7666666656219183</v>
      </c>
      <c r="O124" s="597">
        <f t="shared" si="32"/>
        <v>57.2</v>
      </c>
      <c r="P124" s="395"/>
      <c r="Q124" s="314"/>
      <c r="R124" s="314"/>
      <c r="S124" s="843"/>
      <c r="T124" s="314"/>
      <c r="U124" s="844"/>
      <c r="V124" s="100"/>
      <c r="W124" s="318"/>
      <c r="X124" s="318"/>
      <c r="Y124" s="318"/>
      <c r="Z124" s="843"/>
      <c r="AA124" s="846"/>
      <c r="AB124" s="123"/>
      <c r="AC124" s="123"/>
      <c r="AD124" s="123"/>
      <c r="AE124" s="123"/>
      <c r="AF124" s="329"/>
      <c r="AG124" s="142"/>
      <c r="AH124" s="142"/>
      <c r="AI124" s="142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42"/>
      <c r="BJ124" s="142"/>
      <c r="BK124" s="142"/>
      <c r="BL124" s="142"/>
      <c r="BM124" s="142"/>
      <c r="BN124" s="37"/>
      <c r="BO124" s="38"/>
      <c r="BP124" s="38"/>
      <c r="BQ124" s="38"/>
    </row>
    <row r="125" spans="1:69" s="9" customFormat="1" ht="200.1" customHeight="1" x14ac:dyDescent="1.05">
      <c r="A125" s="472" t="s">
        <v>21</v>
      </c>
      <c r="B125" s="91" t="s">
        <v>22</v>
      </c>
      <c r="C125" s="91" t="s">
        <v>54</v>
      </c>
      <c r="D125" s="91" t="s">
        <v>53</v>
      </c>
      <c r="E125" s="48">
        <v>1.1000000000000001</v>
      </c>
      <c r="F125" s="49">
        <v>1</v>
      </c>
      <c r="G125" s="91" t="s">
        <v>85</v>
      </c>
      <c r="H125" s="91" t="s">
        <v>45</v>
      </c>
      <c r="I125" s="49">
        <v>0.46160000000000001</v>
      </c>
      <c r="J125" s="594">
        <f t="shared" si="27"/>
        <v>0.5077600000000001</v>
      </c>
      <c r="K125" s="594">
        <f t="shared" si="41"/>
        <v>7.2338410958904115E-2</v>
      </c>
      <c r="L125" s="594">
        <f t="shared" si="42"/>
        <v>2.1701523287671236</v>
      </c>
      <c r="M125" s="594">
        <f t="shared" si="43"/>
        <v>2.2424907397260276</v>
      </c>
      <c r="N125" s="594">
        <f t="shared" si="44"/>
        <v>2.2002933328510776</v>
      </c>
      <c r="O125" s="597">
        <f t="shared" si="32"/>
        <v>26.403520000000004</v>
      </c>
      <c r="P125" s="395"/>
      <c r="Q125" s="314"/>
      <c r="R125" s="314"/>
      <c r="S125" s="843"/>
      <c r="T125" s="314"/>
      <c r="U125" s="844"/>
      <c r="V125" s="100"/>
      <c r="W125" s="318"/>
      <c r="X125" s="318"/>
      <c r="Y125" s="318"/>
      <c r="Z125" s="843"/>
      <c r="AA125" s="846"/>
      <c r="AB125" s="123"/>
      <c r="AC125" s="123"/>
      <c r="AD125" s="123"/>
      <c r="AE125" s="123"/>
      <c r="AF125" s="329"/>
      <c r="AG125" s="142"/>
      <c r="AH125" s="142"/>
      <c r="AI125" s="142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42"/>
      <c r="BJ125" s="142"/>
      <c r="BK125" s="142"/>
      <c r="BL125" s="142"/>
      <c r="BM125" s="142"/>
      <c r="BN125" s="37"/>
      <c r="BO125" s="38"/>
      <c r="BP125" s="38"/>
      <c r="BQ125" s="38"/>
    </row>
    <row r="126" spans="1:69" s="9" customFormat="1" ht="200.1" customHeight="1" x14ac:dyDescent="1.05">
      <c r="A126" s="472" t="s">
        <v>21</v>
      </c>
      <c r="B126" s="91" t="s">
        <v>22</v>
      </c>
      <c r="C126" s="91" t="s">
        <v>54</v>
      </c>
      <c r="D126" s="91" t="s">
        <v>99</v>
      </c>
      <c r="E126" s="48">
        <v>1.1000000000000001</v>
      </c>
      <c r="F126" s="49">
        <v>1</v>
      </c>
      <c r="G126" s="91" t="s">
        <v>86</v>
      </c>
      <c r="H126" s="91" t="s">
        <v>88</v>
      </c>
      <c r="I126" s="49">
        <v>0.23077</v>
      </c>
      <c r="J126" s="594">
        <f t="shared" si="27"/>
        <v>0.25384700000000004</v>
      </c>
      <c r="K126" s="594">
        <f t="shared" si="41"/>
        <v>3.6164504109589046E-2</v>
      </c>
      <c r="L126" s="594">
        <f t="shared" si="42"/>
        <v>1.0849351232876714</v>
      </c>
      <c r="M126" s="594">
        <f t="shared" si="43"/>
        <v>1.1210996273972604</v>
      </c>
      <c r="N126" s="594">
        <f t="shared" si="44"/>
        <v>1.1000036664255701</v>
      </c>
      <c r="O126" s="597">
        <f t="shared" si="32"/>
        <v>13.200044000000002</v>
      </c>
      <c r="P126" s="395"/>
      <c r="Q126" s="314"/>
      <c r="R126" s="314"/>
      <c r="S126" s="843"/>
      <c r="T126" s="314"/>
      <c r="U126" s="844"/>
      <c r="V126" s="100"/>
      <c r="W126" s="318"/>
      <c r="X126" s="318"/>
      <c r="Y126" s="318"/>
      <c r="Z126" s="843"/>
      <c r="AA126" s="846"/>
      <c r="AB126" s="123"/>
      <c r="AC126" s="123"/>
      <c r="AD126" s="123"/>
      <c r="AE126" s="123"/>
      <c r="AF126" s="329"/>
      <c r="AG126" s="330"/>
      <c r="AH126" s="330"/>
      <c r="AI126" s="142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42"/>
      <c r="BJ126" s="142"/>
      <c r="BK126" s="142"/>
      <c r="BL126" s="142"/>
      <c r="BM126" s="142"/>
      <c r="BN126" s="37"/>
      <c r="BO126" s="38"/>
      <c r="BP126" s="38"/>
      <c r="BQ126" s="38"/>
    </row>
    <row r="127" spans="1:69" s="9" customFormat="1" ht="200.1" customHeight="1" x14ac:dyDescent="1.05">
      <c r="A127" s="472" t="s">
        <v>21</v>
      </c>
      <c r="B127" s="91" t="s">
        <v>22</v>
      </c>
      <c r="C127" s="91" t="s">
        <v>55</v>
      </c>
      <c r="D127" s="91" t="s">
        <v>53</v>
      </c>
      <c r="E127" s="48">
        <v>1.1000000000000001</v>
      </c>
      <c r="F127" s="49">
        <v>1</v>
      </c>
      <c r="G127" s="91" t="s">
        <v>84</v>
      </c>
      <c r="H127" s="91" t="s">
        <v>26</v>
      </c>
      <c r="I127" s="49">
        <v>1</v>
      </c>
      <c r="J127" s="594">
        <f t="shared" si="27"/>
        <v>1.1000000000000001</v>
      </c>
      <c r="K127" s="594">
        <f t="shared" si="41"/>
        <v>0.15671232876712329</v>
      </c>
      <c r="L127" s="594">
        <f t="shared" si="42"/>
        <v>4.7013698630136984</v>
      </c>
      <c r="M127" s="594">
        <f t="shared" si="43"/>
        <v>4.8580821917808219</v>
      </c>
      <c r="N127" s="594">
        <f t="shared" si="44"/>
        <v>4.7666666656219183</v>
      </c>
      <c r="O127" s="597">
        <f t="shared" si="32"/>
        <v>57.2</v>
      </c>
      <c r="P127" s="395"/>
      <c r="Q127" s="314"/>
      <c r="R127" s="314"/>
      <c r="S127" s="843"/>
      <c r="T127" s="314"/>
      <c r="U127" s="844"/>
      <c r="V127" s="100"/>
      <c r="W127" s="318"/>
      <c r="X127" s="318"/>
      <c r="Y127" s="318"/>
      <c r="Z127" s="843"/>
      <c r="AA127" s="846"/>
      <c r="AB127" s="123"/>
      <c r="AC127" s="123"/>
      <c r="AD127" s="123"/>
      <c r="AE127" s="123"/>
      <c r="AF127" s="123"/>
      <c r="AG127" s="136"/>
      <c r="AH127" s="136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42"/>
      <c r="BJ127" s="142"/>
      <c r="BK127" s="142"/>
      <c r="BL127" s="142"/>
      <c r="BM127" s="142"/>
      <c r="BN127" s="37"/>
      <c r="BO127" s="38"/>
      <c r="BP127" s="38"/>
      <c r="BQ127" s="38"/>
    </row>
    <row r="128" spans="1:69" s="9" customFormat="1" ht="200.1" customHeight="1" x14ac:dyDescent="1.05">
      <c r="A128" s="472" t="s">
        <v>21</v>
      </c>
      <c r="B128" s="91" t="s">
        <v>22</v>
      </c>
      <c r="C128" s="91" t="s">
        <v>55</v>
      </c>
      <c r="D128" s="91" t="s">
        <v>53</v>
      </c>
      <c r="E128" s="48">
        <v>1.1000000000000001</v>
      </c>
      <c r="F128" s="49">
        <v>1</v>
      </c>
      <c r="G128" s="91" t="s">
        <v>86</v>
      </c>
      <c r="H128" s="91" t="s">
        <v>88</v>
      </c>
      <c r="I128" s="49">
        <v>0.23077</v>
      </c>
      <c r="J128" s="594">
        <f t="shared" si="27"/>
        <v>0.25384700000000004</v>
      </c>
      <c r="K128" s="594">
        <f t="shared" si="41"/>
        <v>3.6164504109589046E-2</v>
      </c>
      <c r="L128" s="594">
        <f t="shared" si="42"/>
        <v>1.0849351232876714</v>
      </c>
      <c r="M128" s="594">
        <f t="shared" si="43"/>
        <v>1.1210996273972604</v>
      </c>
      <c r="N128" s="594">
        <f t="shared" si="44"/>
        <v>1.1000036664255701</v>
      </c>
      <c r="O128" s="597">
        <f t="shared" si="32"/>
        <v>13.200044000000002</v>
      </c>
      <c r="P128" s="395"/>
      <c r="Q128" s="314"/>
      <c r="R128" s="314"/>
      <c r="S128" s="843"/>
      <c r="T128" s="314"/>
      <c r="U128" s="844"/>
      <c r="V128" s="100"/>
      <c r="W128" s="318"/>
      <c r="X128" s="318"/>
      <c r="Y128" s="318"/>
      <c r="Z128" s="843"/>
      <c r="AA128" s="846"/>
      <c r="AB128" s="123"/>
      <c r="AC128" s="123"/>
      <c r="AD128" s="123"/>
      <c r="AE128" s="123"/>
      <c r="AF128" s="136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42"/>
      <c r="BJ128" s="142"/>
      <c r="BK128" s="142"/>
      <c r="BL128" s="142"/>
      <c r="BM128" s="142"/>
      <c r="BN128" s="37"/>
      <c r="BO128" s="38"/>
      <c r="BP128" s="38"/>
      <c r="BQ128" s="38"/>
    </row>
    <row r="129" spans="1:69" s="9" customFormat="1" ht="200.1" customHeight="1" x14ac:dyDescent="1.05">
      <c r="A129" s="472" t="s">
        <v>21</v>
      </c>
      <c r="B129" s="91" t="s">
        <v>22</v>
      </c>
      <c r="C129" s="91" t="s">
        <v>100</v>
      </c>
      <c r="D129" s="91" t="s">
        <v>53</v>
      </c>
      <c r="E129" s="48">
        <v>1.1000000000000001</v>
      </c>
      <c r="F129" s="49">
        <v>1</v>
      </c>
      <c r="G129" s="91" t="s">
        <v>85</v>
      </c>
      <c r="H129" s="91" t="s">
        <v>45</v>
      </c>
      <c r="I129" s="49">
        <v>0.46160000000000001</v>
      </c>
      <c r="J129" s="594">
        <f t="shared" si="27"/>
        <v>0.5077600000000001</v>
      </c>
      <c r="K129" s="594">
        <f t="shared" si="41"/>
        <v>7.2338410958904115E-2</v>
      </c>
      <c r="L129" s="594">
        <f t="shared" si="42"/>
        <v>2.1701523287671236</v>
      </c>
      <c r="M129" s="594">
        <f t="shared" si="43"/>
        <v>2.2424907397260276</v>
      </c>
      <c r="N129" s="594">
        <f t="shared" si="44"/>
        <v>2.2002933328510776</v>
      </c>
      <c r="O129" s="597">
        <f t="shared" si="32"/>
        <v>26.403520000000004</v>
      </c>
      <c r="P129" s="395"/>
      <c r="Q129" s="314"/>
      <c r="R129" s="314"/>
      <c r="S129" s="843"/>
      <c r="T129" s="314"/>
      <c r="U129" s="844"/>
      <c r="V129" s="100"/>
      <c r="W129" s="318"/>
      <c r="X129" s="318"/>
      <c r="Y129" s="318"/>
      <c r="Z129" s="843"/>
      <c r="AA129" s="846"/>
      <c r="AB129" s="123"/>
      <c r="AC129" s="123"/>
      <c r="AD129" s="123"/>
      <c r="AE129" s="123"/>
      <c r="AF129" s="136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42"/>
      <c r="BJ129" s="142"/>
      <c r="BK129" s="142"/>
      <c r="BL129" s="142"/>
      <c r="BM129" s="142"/>
      <c r="BN129" s="37"/>
      <c r="BO129" s="38"/>
      <c r="BP129" s="38"/>
      <c r="BQ129" s="38"/>
    </row>
    <row r="130" spans="1:69" s="9" customFormat="1" ht="200.1" customHeight="1" x14ac:dyDescent="1.05">
      <c r="A130" s="472" t="s">
        <v>21</v>
      </c>
      <c r="B130" s="91" t="s">
        <v>22</v>
      </c>
      <c r="C130" s="91" t="s">
        <v>56</v>
      </c>
      <c r="D130" s="91" t="s">
        <v>53</v>
      </c>
      <c r="E130" s="48">
        <v>1.1000000000000001</v>
      </c>
      <c r="F130" s="49">
        <v>4</v>
      </c>
      <c r="G130" s="91" t="s">
        <v>84</v>
      </c>
      <c r="H130" s="91" t="s">
        <v>26</v>
      </c>
      <c r="I130" s="49">
        <v>1</v>
      </c>
      <c r="J130" s="594">
        <f t="shared" si="27"/>
        <v>4.4000000000000004</v>
      </c>
      <c r="K130" s="594">
        <f t="shared" si="41"/>
        <v>0.62684931506849317</v>
      </c>
      <c r="L130" s="594">
        <f t="shared" si="42"/>
        <v>18.805479452054794</v>
      </c>
      <c r="M130" s="594">
        <f t="shared" si="43"/>
        <v>19.432328767123288</v>
      </c>
      <c r="N130" s="594">
        <f t="shared" si="44"/>
        <v>19.066666662487673</v>
      </c>
      <c r="O130" s="597">
        <f t="shared" si="32"/>
        <v>228.8</v>
      </c>
      <c r="P130" s="395"/>
      <c r="Q130" s="314"/>
      <c r="R130" s="314"/>
      <c r="S130" s="843"/>
      <c r="T130" s="314"/>
      <c r="U130" s="844"/>
      <c r="V130" s="100"/>
      <c r="W130" s="318"/>
      <c r="X130" s="318"/>
      <c r="Y130" s="318"/>
      <c r="Z130" s="843"/>
      <c r="AA130" s="846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42"/>
      <c r="BJ130" s="142"/>
      <c r="BK130" s="142"/>
      <c r="BL130" s="142"/>
      <c r="BM130" s="142"/>
      <c r="BN130" s="37"/>
      <c r="BO130" s="38"/>
      <c r="BP130" s="38"/>
      <c r="BQ130" s="38"/>
    </row>
    <row r="131" spans="1:69" s="9" customFormat="1" ht="200.1" customHeight="1" x14ac:dyDescent="1.05">
      <c r="A131" s="472" t="s">
        <v>21</v>
      </c>
      <c r="B131" s="91" t="s">
        <v>22</v>
      </c>
      <c r="C131" s="91" t="s">
        <v>56</v>
      </c>
      <c r="D131" s="91" t="s">
        <v>53</v>
      </c>
      <c r="E131" s="48">
        <v>1.1000000000000001</v>
      </c>
      <c r="F131" s="49">
        <v>2</v>
      </c>
      <c r="G131" s="91" t="s">
        <v>86</v>
      </c>
      <c r="H131" s="91" t="s">
        <v>88</v>
      </c>
      <c r="I131" s="49">
        <v>0.23077</v>
      </c>
      <c r="J131" s="594">
        <f t="shared" si="27"/>
        <v>0.50769400000000009</v>
      </c>
      <c r="K131" s="594">
        <f t="shared" si="41"/>
        <v>7.2329008219178093E-2</v>
      </c>
      <c r="L131" s="594">
        <f t="shared" si="42"/>
        <v>2.1698702465753428</v>
      </c>
      <c r="M131" s="594">
        <f t="shared" si="43"/>
        <v>2.2421992547945209</v>
      </c>
      <c r="N131" s="594">
        <f t="shared" si="44"/>
        <v>2.2000073328511403</v>
      </c>
      <c r="O131" s="597">
        <f t="shared" si="32"/>
        <v>26.400088000000004</v>
      </c>
      <c r="P131" s="395"/>
      <c r="Q131" s="314"/>
      <c r="R131" s="314"/>
      <c r="S131" s="843"/>
      <c r="T131" s="314"/>
      <c r="U131" s="844"/>
      <c r="V131" s="100"/>
      <c r="W131" s="318"/>
      <c r="X131" s="318"/>
      <c r="Y131" s="318"/>
      <c r="Z131" s="843"/>
      <c r="AA131" s="846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42"/>
      <c r="BJ131" s="142"/>
      <c r="BK131" s="142"/>
      <c r="BL131" s="142"/>
      <c r="BM131" s="142"/>
      <c r="BN131" s="37"/>
      <c r="BO131" s="38"/>
      <c r="BP131" s="38"/>
      <c r="BQ131" s="38"/>
    </row>
    <row r="132" spans="1:69" s="9" customFormat="1" ht="200.1" customHeight="1" x14ac:dyDescent="1.05">
      <c r="A132" s="472" t="s">
        <v>21</v>
      </c>
      <c r="B132" s="91" t="s">
        <v>30</v>
      </c>
      <c r="C132" s="91" t="s">
        <v>56</v>
      </c>
      <c r="D132" s="91" t="s">
        <v>53</v>
      </c>
      <c r="E132" s="48">
        <v>1.1000000000000001</v>
      </c>
      <c r="F132" s="49">
        <v>2</v>
      </c>
      <c r="G132" s="91" t="s">
        <v>85</v>
      </c>
      <c r="H132" s="91" t="s">
        <v>26</v>
      </c>
      <c r="I132" s="49">
        <v>1</v>
      </c>
      <c r="J132" s="594">
        <f t="shared" si="27"/>
        <v>2.2000000000000002</v>
      </c>
      <c r="K132" s="594">
        <f t="shared" si="41"/>
        <v>0.31342465753424659</v>
      </c>
      <c r="L132" s="594">
        <f t="shared" si="42"/>
        <v>9.4027397260273968</v>
      </c>
      <c r="M132" s="594">
        <f t="shared" si="43"/>
        <v>9.7161643835616438</v>
      </c>
      <c r="N132" s="594">
        <f t="shared" si="44"/>
        <v>9.5333333312438366</v>
      </c>
      <c r="O132" s="597">
        <f t="shared" si="32"/>
        <v>114.4</v>
      </c>
      <c r="P132" s="395"/>
      <c r="Q132" s="314"/>
      <c r="R132" s="314"/>
      <c r="S132" s="843"/>
      <c r="T132" s="314"/>
      <c r="U132" s="844"/>
      <c r="V132" s="100"/>
      <c r="W132" s="331"/>
      <c r="X132" s="318"/>
      <c r="Y132" s="318"/>
      <c r="Z132" s="843"/>
      <c r="AA132" s="846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42"/>
      <c r="BJ132" s="142"/>
      <c r="BK132" s="142"/>
      <c r="BL132" s="142"/>
      <c r="BM132" s="142"/>
      <c r="BN132" s="37"/>
      <c r="BO132" s="38"/>
      <c r="BP132" s="38"/>
      <c r="BQ132" s="38"/>
    </row>
    <row r="133" spans="1:69" s="9" customFormat="1" ht="200.1" customHeight="1" x14ac:dyDescent="1.05">
      <c r="A133" s="472" t="s">
        <v>21</v>
      </c>
      <c r="B133" s="91" t="s">
        <v>30</v>
      </c>
      <c r="C133" s="91" t="s">
        <v>56</v>
      </c>
      <c r="D133" s="33" t="s">
        <v>91</v>
      </c>
      <c r="E133" s="48">
        <v>0.12</v>
      </c>
      <c r="F133" s="49">
        <v>1</v>
      </c>
      <c r="G133" s="91" t="s">
        <v>260</v>
      </c>
      <c r="H133" s="91" t="s">
        <v>45</v>
      </c>
      <c r="I133" s="49">
        <v>0.46160000000000001</v>
      </c>
      <c r="J133" s="594">
        <f t="shared" si="27"/>
        <v>5.5391999999999997E-2</v>
      </c>
      <c r="K133" s="594">
        <f t="shared" si="41"/>
        <v>7.8914630136986304E-3</v>
      </c>
      <c r="L133" s="594"/>
      <c r="M133" s="594"/>
      <c r="N133" s="594">
        <f t="shared" si="44"/>
        <v>0.24003199994739025</v>
      </c>
      <c r="O133" s="597">
        <f t="shared" si="32"/>
        <v>2.8803839999999998</v>
      </c>
      <c r="P133" s="395"/>
      <c r="Q133" s="558"/>
      <c r="R133" s="558"/>
      <c r="S133" s="843"/>
      <c r="T133" s="558"/>
      <c r="U133" s="844"/>
      <c r="V133" s="100"/>
      <c r="W133" s="331"/>
      <c r="X133" s="560"/>
      <c r="Y133" s="560"/>
      <c r="Z133" s="843"/>
      <c r="AA133" s="846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  <c r="AT133" s="561"/>
      <c r="AU133" s="561"/>
      <c r="AV133" s="561"/>
      <c r="AW133" s="561"/>
      <c r="AX133" s="561"/>
      <c r="AY133" s="561"/>
      <c r="AZ133" s="561"/>
      <c r="BA133" s="561"/>
      <c r="BB133" s="561"/>
      <c r="BC133" s="561"/>
      <c r="BD133" s="561"/>
      <c r="BE133" s="561"/>
      <c r="BF133" s="561"/>
      <c r="BG133" s="561"/>
      <c r="BH133" s="561"/>
      <c r="BI133" s="142"/>
      <c r="BJ133" s="142"/>
      <c r="BK133" s="142"/>
      <c r="BL133" s="142"/>
      <c r="BM133" s="142"/>
      <c r="BN133" s="37"/>
      <c r="BO133" s="38"/>
      <c r="BP133" s="38"/>
      <c r="BQ133" s="38"/>
    </row>
    <row r="134" spans="1:69" s="9" customFormat="1" ht="200.1" customHeight="1" x14ac:dyDescent="1.05">
      <c r="A134" s="472" t="s">
        <v>21</v>
      </c>
      <c r="B134" s="91" t="s">
        <v>30</v>
      </c>
      <c r="C134" s="91" t="s">
        <v>263</v>
      </c>
      <c r="D134" s="33" t="s">
        <v>32</v>
      </c>
      <c r="E134" s="48">
        <v>0.24</v>
      </c>
      <c r="F134" s="49">
        <v>1</v>
      </c>
      <c r="G134" s="91" t="s">
        <v>85</v>
      </c>
      <c r="H134" s="91" t="s">
        <v>97</v>
      </c>
      <c r="I134" s="49">
        <v>0.46160000000000001</v>
      </c>
      <c r="J134" s="594">
        <f t="shared" si="27"/>
        <v>0.11078399999999999</v>
      </c>
      <c r="K134" s="594">
        <f t="shared" si="41"/>
        <v>1.5782926027397261E-2</v>
      </c>
      <c r="L134" s="594"/>
      <c r="M134" s="594"/>
      <c r="N134" s="594">
        <f t="shared" si="44"/>
        <v>0.48006399989478049</v>
      </c>
      <c r="O134" s="597">
        <f t="shared" si="32"/>
        <v>5.7607679999999997</v>
      </c>
      <c r="P134" s="395"/>
      <c r="Q134" s="587"/>
      <c r="R134" s="587"/>
      <c r="S134" s="843"/>
      <c r="T134" s="587"/>
      <c r="U134" s="844"/>
      <c r="V134" s="100"/>
      <c r="W134" s="331"/>
      <c r="X134" s="588"/>
      <c r="Y134" s="588"/>
      <c r="Z134" s="843"/>
      <c r="AA134" s="846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142"/>
      <c r="BJ134" s="142"/>
      <c r="BK134" s="142"/>
      <c r="BL134" s="142"/>
      <c r="BM134" s="142"/>
      <c r="BN134" s="37"/>
      <c r="BO134" s="38"/>
      <c r="BP134" s="38"/>
      <c r="BQ134" s="38"/>
    </row>
    <row r="135" spans="1:69" s="9" customFormat="1" ht="200.1" customHeight="1" x14ac:dyDescent="1.05">
      <c r="A135" s="472" t="s">
        <v>21</v>
      </c>
      <c r="B135" s="91" t="s">
        <v>22</v>
      </c>
      <c r="C135" s="91" t="s">
        <v>61</v>
      </c>
      <c r="D135" s="91" t="s">
        <v>53</v>
      </c>
      <c r="E135" s="48">
        <v>1.1000000000000001</v>
      </c>
      <c r="F135" s="49">
        <v>1</v>
      </c>
      <c r="G135" s="91" t="s">
        <v>84</v>
      </c>
      <c r="H135" s="91" t="s">
        <v>88</v>
      </c>
      <c r="I135" s="49">
        <v>0.23077</v>
      </c>
      <c r="J135" s="594">
        <f t="shared" si="27"/>
        <v>0.25384700000000004</v>
      </c>
      <c r="K135" s="594">
        <f t="shared" si="41"/>
        <v>3.6164504109589046E-2</v>
      </c>
      <c r="L135" s="594">
        <f t="shared" si="42"/>
        <v>1.0849351232876714</v>
      </c>
      <c r="M135" s="594">
        <f t="shared" si="43"/>
        <v>1.1210996273972604</v>
      </c>
      <c r="N135" s="594">
        <f t="shared" si="44"/>
        <v>1.1000036664255701</v>
      </c>
      <c r="O135" s="597">
        <f t="shared" si="32"/>
        <v>13.200044000000002</v>
      </c>
      <c r="P135" s="395"/>
      <c r="Q135" s="314"/>
      <c r="R135" s="314"/>
      <c r="S135" s="843"/>
      <c r="T135" s="314"/>
      <c r="U135" s="844"/>
      <c r="V135" s="100"/>
      <c r="W135" s="331"/>
      <c r="X135" s="318"/>
      <c r="Y135" s="318"/>
      <c r="Z135" s="843"/>
      <c r="AA135" s="846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42"/>
      <c r="BJ135" s="142"/>
      <c r="BK135" s="142"/>
      <c r="BL135" s="142"/>
      <c r="BM135" s="142"/>
      <c r="BN135" s="37"/>
      <c r="BO135" s="38"/>
      <c r="BP135" s="38"/>
      <c r="BQ135" s="38"/>
    </row>
    <row r="136" spans="1:69" s="9" customFormat="1" ht="200.1" customHeight="1" x14ac:dyDescent="1.05">
      <c r="A136" s="472" t="s">
        <v>21</v>
      </c>
      <c r="B136" s="91" t="s">
        <v>22</v>
      </c>
      <c r="C136" s="91" t="s">
        <v>61</v>
      </c>
      <c r="D136" s="91" t="s">
        <v>99</v>
      </c>
      <c r="E136" s="48">
        <v>1.1000000000000001</v>
      </c>
      <c r="F136" s="49">
        <v>1</v>
      </c>
      <c r="G136" s="91" t="s">
        <v>85</v>
      </c>
      <c r="H136" s="91" t="s">
        <v>88</v>
      </c>
      <c r="I136" s="49">
        <v>0.23077</v>
      </c>
      <c r="J136" s="594">
        <f t="shared" si="27"/>
        <v>0.25384700000000004</v>
      </c>
      <c r="K136" s="594">
        <f t="shared" si="41"/>
        <v>3.6164504109589046E-2</v>
      </c>
      <c r="L136" s="594">
        <f t="shared" si="42"/>
        <v>1.0849351232876714</v>
      </c>
      <c r="M136" s="594">
        <f t="shared" si="43"/>
        <v>1.1210996273972604</v>
      </c>
      <c r="N136" s="594">
        <f t="shared" si="44"/>
        <v>1.1000036664255701</v>
      </c>
      <c r="O136" s="597">
        <f t="shared" si="32"/>
        <v>13.200044000000002</v>
      </c>
      <c r="P136" s="395"/>
      <c r="Q136" s="314"/>
      <c r="R136" s="314"/>
      <c r="S136" s="843"/>
      <c r="T136" s="314"/>
      <c r="U136" s="844"/>
      <c r="V136" s="100"/>
      <c r="W136" s="331"/>
      <c r="X136" s="318"/>
      <c r="Y136" s="318"/>
      <c r="Z136" s="843"/>
      <c r="AA136" s="846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42"/>
      <c r="BJ136" s="142"/>
      <c r="BK136" s="142"/>
      <c r="BL136" s="142"/>
      <c r="BM136" s="142"/>
      <c r="BN136" s="37"/>
      <c r="BO136" s="38"/>
      <c r="BP136" s="38"/>
      <c r="BQ136" s="38"/>
    </row>
    <row r="137" spans="1:69" s="9" customFormat="1" ht="200.1" customHeight="1" x14ac:dyDescent="1.05">
      <c r="A137" s="472" t="s">
        <v>21</v>
      </c>
      <c r="B137" s="91" t="s">
        <v>22</v>
      </c>
      <c r="C137" s="91" t="s">
        <v>104</v>
      </c>
      <c r="D137" s="91" t="s">
        <v>53</v>
      </c>
      <c r="E137" s="48">
        <v>1.1000000000000001</v>
      </c>
      <c r="F137" s="49">
        <v>1</v>
      </c>
      <c r="G137" s="91" t="s">
        <v>84</v>
      </c>
      <c r="H137" s="91" t="s">
        <v>45</v>
      </c>
      <c r="I137" s="49">
        <v>0.46160000000000001</v>
      </c>
      <c r="J137" s="594">
        <f t="shared" si="27"/>
        <v>0.5077600000000001</v>
      </c>
      <c r="K137" s="594">
        <f t="shared" si="41"/>
        <v>7.2338410958904115E-2</v>
      </c>
      <c r="L137" s="594">
        <f t="shared" si="42"/>
        <v>2.1701523287671236</v>
      </c>
      <c r="M137" s="594">
        <f t="shared" si="43"/>
        <v>2.2424907397260276</v>
      </c>
      <c r="N137" s="594">
        <f t="shared" si="44"/>
        <v>2.2002933328510776</v>
      </c>
      <c r="O137" s="597">
        <f t="shared" si="32"/>
        <v>26.403520000000004</v>
      </c>
      <c r="P137" s="395"/>
      <c r="Q137" s="314"/>
      <c r="R137" s="314"/>
      <c r="S137" s="843"/>
      <c r="T137" s="314"/>
      <c r="U137" s="844"/>
      <c r="V137" s="100"/>
      <c r="W137" s="331"/>
      <c r="X137" s="318"/>
      <c r="Y137" s="318"/>
      <c r="Z137" s="843"/>
      <c r="AA137" s="846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42"/>
      <c r="BJ137" s="142"/>
      <c r="BK137" s="142"/>
      <c r="BL137" s="142"/>
      <c r="BM137" s="142"/>
      <c r="BN137" s="37"/>
      <c r="BO137" s="38"/>
      <c r="BP137" s="38"/>
      <c r="BQ137" s="38"/>
    </row>
    <row r="138" spans="1:69" s="9" customFormat="1" ht="200.1" customHeight="1" x14ac:dyDescent="1.05">
      <c r="A138" s="472" t="s">
        <v>21</v>
      </c>
      <c r="B138" s="91" t="s">
        <v>22</v>
      </c>
      <c r="C138" s="91" t="s">
        <v>104</v>
      </c>
      <c r="D138" s="91" t="s">
        <v>53</v>
      </c>
      <c r="E138" s="48">
        <v>1.1000000000000001</v>
      </c>
      <c r="F138" s="49">
        <v>1</v>
      </c>
      <c r="G138" s="91" t="s">
        <v>85</v>
      </c>
      <c r="H138" s="91" t="s">
        <v>45</v>
      </c>
      <c r="I138" s="49">
        <v>0.46160000000000001</v>
      </c>
      <c r="J138" s="594">
        <f t="shared" si="27"/>
        <v>0.5077600000000001</v>
      </c>
      <c r="K138" s="594">
        <f t="shared" si="41"/>
        <v>7.2338410958904115E-2</v>
      </c>
      <c r="L138" s="594">
        <f t="shared" si="42"/>
        <v>2.1701523287671236</v>
      </c>
      <c r="M138" s="594">
        <f t="shared" si="43"/>
        <v>2.2424907397260276</v>
      </c>
      <c r="N138" s="594">
        <f t="shared" si="44"/>
        <v>2.2002933328510776</v>
      </c>
      <c r="O138" s="597">
        <f t="shared" si="32"/>
        <v>26.403520000000004</v>
      </c>
      <c r="P138" s="395"/>
      <c r="Q138" s="314"/>
      <c r="R138" s="314"/>
      <c r="S138" s="843"/>
      <c r="T138" s="314"/>
      <c r="U138" s="844"/>
      <c r="V138" s="100"/>
      <c r="W138" s="331"/>
      <c r="X138" s="318"/>
      <c r="Y138" s="318"/>
      <c r="Z138" s="843"/>
      <c r="AA138" s="846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42"/>
      <c r="BJ138" s="142"/>
      <c r="BK138" s="142"/>
      <c r="BL138" s="142"/>
      <c r="BM138" s="142"/>
      <c r="BN138" s="37"/>
      <c r="BO138" s="38"/>
      <c r="BP138" s="38"/>
      <c r="BQ138" s="38"/>
    </row>
    <row r="139" spans="1:69" s="9" customFormat="1" ht="200.1" customHeight="1" x14ac:dyDescent="1.05">
      <c r="A139" s="472" t="s">
        <v>21</v>
      </c>
      <c r="B139" s="91" t="s">
        <v>22</v>
      </c>
      <c r="C139" s="91" t="s">
        <v>104</v>
      </c>
      <c r="D139" s="91" t="s">
        <v>53</v>
      </c>
      <c r="E139" s="48">
        <v>1.1000000000000001</v>
      </c>
      <c r="F139" s="49">
        <v>1</v>
      </c>
      <c r="G139" s="91" t="s">
        <v>86</v>
      </c>
      <c r="H139" s="91" t="s">
        <v>88</v>
      </c>
      <c r="I139" s="49">
        <v>0.23077</v>
      </c>
      <c r="J139" s="594">
        <f t="shared" si="27"/>
        <v>0.25384700000000004</v>
      </c>
      <c r="K139" s="594">
        <f t="shared" si="41"/>
        <v>3.6164504109589046E-2</v>
      </c>
      <c r="L139" s="594">
        <f t="shared" si="42"/>
        <v>1.0849351232876714</v>
      </c>
      <c r="M139" s="594">
        <f t="shared" si="43"/>
        <v>1.1210996273972604</v>
      </c>
      <c r="N139" s="594">
        <f t="shared" si="44"/>
        <v>1.1000036664255701</v>
      </c>
      <c r="O139" s="597">
        <f t="shared" si="32"/>
        <v>13.200044000000002</v>
      </c>
      <c r="P139" s="395"/>
      <c r="Q139" s="314"/>
      <c r="R139" s="314"/>
      <c r="S139" s="843"/>
      <c r="T139" s="314"/>
      <c r="U139" s="844"/>
      <c r="V139" s="100"/>
      <c r="W139" s="331"/>
      <c r="X139" s="318"/>
      <c r="Y139" s="318"/>
      <c r="Z139" s="843"/>
      <c r="AA139" s="846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42"/>
      <c r="BJ139" s="142"/>
      <c r="BK139" s="142"/>
      <c r="BL139" s="142"/>
      <c r="BM139" s="142"/>
      <c r="BN139" s="37"/>
      <c r="BO139" s="38"/>
      <c r="BP139" s="38"/>
      <c r="BQ139" s="38"/>
    </row>
    <row r="140" spans="1:69" s="9" customFormat="1" ht="200.1" customHeight="1" x14ac:dyDescent="1.05">
      <c r="A140" s="472" t="s">
        <v>21</v>
      </c>
      <c r="B140" s="91" t="s">
        <v>22</v>
      </c>
      <c r="C140" s="33" t="s">
        <v>67</v>
      </c>
      <c r="D140" s="91" t="s">
        <v>53</v>
      </c>
      <c r="E140" s="48">
        <v>1.1000000000000001</v>
      </c>
      <c r="F140" s="49">
        <v>1</v>
      </c>
      <c r="G140" s="91" t="s">
        <v>84</v>
      </c>
      <c r="H140" s="91" t="s">
        <v>88</v>
      </c>
      <c r="I140" s="49">
        <v>0.23077</v>
      </c>
      <c r="J140" s="594">
        <f t="shared" si="27"/>
        <v>0.25384700000000004</v>
      </c>
      <c r="K140" s="594">
        <f t="shared" si="41"/>
        <v>3.6164504109589046E-2</v>
      </c>
      <c r="L140" s="594">
        <f t="shared" si="42"/>
        <v>1.0849351232876714</v>
      </c>
      <c r="M140" s="594">
        <f t="shared" si="43"/>
        <v>1.1210996273972604</v>
      </c>
      <c r="N140" s="594">
        <f t="shared" si="44"/>
        <v>1.1000036664255701</v>
      </c>
      <c r="O140" s="597">
        <f t="shared" si="32"/>
        <v>13.200044000000002</v>
      </c>
      <c r="P140" s="395"/>
      <c r="Q140" s="314"/>
      <c r="R140" s="314"/>
      <c r="S140" s="843"/>
      <c r="T140" s="314"/>
      <c r="U140" s="844"/>
      <c r="V140" s="100"/>
      <c r="W140" s="331"/>
      <c r="X140" s="318"/>
      <c r="Y140" s="318"/>
      <c r="Z140" s="843"/>
      <c r="AA140" s="846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42"/>
      <c r="BJ140" s="142"/>
      <c r="BK140" s="142"/>
      <c r="BL140" s="142"/>
      <c r="BM140" s="142"/>
      <c r="BN140" s="37"/>
      <c r="BO140" s="38"/>
      <c r="BP140" s="38"/>
      <c r="BQ140" s="38"/>
    </row>
    <row r="141" spans="1:69" s="9" customFormat="1" ht="200.1" customHeight="1" x14ac:dyDescent="1.05">
      <c r="A141" s="472" t="s">
        <v>21</v>
      </c>
      <c r="B141" s="91" t="s">
        <v>22</v>
      </c>
      <c r="C141" s="33" t="s">
        <v>67</v>
      </c>
      <c r="D141" s="91" t="s">
        <v>53</v>
      </c>
      <c r="E141" s="48">
        <v>1.1000000000000001</v>
      </c>
      <c r="F141" s="49">
        <v>1</v>
      </c>
      <c r="G141" s="91" t="s">
        <v>85</v>
      </c>
      <c r="H141" s="91" t="s">
        <v>88</v>
      </c>
      <c r="I141" s="49">
        <v>0.23077</v>
      </c>
      <c r="J141" s="594">
        <f t="shared" si="27"/>
        <v>0.25384700000000004</v>
      </c>
      <c r="K141" s="594">
        <f t="shared" si="41"/>
        <v>3.6164504109589046E-2</v>
      </c>
      <c r="L141" s="594">
        <f t="shared" si="42"/>
        <v>1.0849351232876714</v>
      </c>
      <c r="M141" s="594">
        <f t="shared" si="43"/>
        <v>1.1210996273972604</v>
      </c>
      <c r="N141" s="594">
        <f t="shared" si="44"/>
        <v>1.1000036664255701</v>
      </c>
      <c r="O141" s="597">
        <f t="shared" si="32"/>
        <v>13.200044000000002</v>
      </c>
      <c r="P141" s="395"/>
      <c r="Q141" s="314"/>
      <c r="R141" s="314"/>
      <c r="S141" s="843"/>
      <c r="T141" s="314"/>
      <c r="U141" s="844"/>
      <c r="V141" s="100"/>
      <c r="W141" s="331"/>
      <c r="X141" s="318"/>
      <c r="Y141" s="318"/>
      <c r="Z141" s="843"/>
      <c r="AA141" s="846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42"/>
      <c r="BJ141" s="142"/>
      <c r="BK141" s="142"/>
      <c r="BL141" s="142"/>
      <c r="BM141" s="142"/>
      <c r="BN141" s="37"/>
      <c r="BO141" s="38"/>
      <c r="BP141" s="38"/>
      <c r="BQ141" s="38"/>
    </row>
    <row r="142" spans="1:69" s="9" customFormat="1" ht="200.1" customHeight="1" x14ac:dyDescent="1.05">
      <c r="A142" s="472" t="s">
        <v>21</v>
      </c>
      <c r="B142" s="91" t="s">
        <v>22</v>
      </c>
      <c r="C142" s="33" t="s">
        <v>67</v>
      </c>
      <c r="D142" s="91" t="s">
        <v>53</v>
      </c>
      <c r="E142" s="48">
        <v>1.1000000000000001</v>
      </c>
      <c r="F142" s="49">
        <v>1</v>
      </c>
      <c r="G142" s="91" t="s">
        <v>86</v>
      </c>
      <c r="H142" s="91" t="s">
        <v>88</v>
      </c>
      <c r="I142" s="49">
        <v>0.23077</v>
      </c>
      <c r="J142" s="594">
        <f t="shared" si="27"/>
        <v>0.25384700000000004</v>
      </c>
      <c r="K142" s="594">
        <f t="shared" si="41"/>
        <v>3.6164504109589046E-2</v>
      </c>
      <c r="L142" s="594">
        <f t="shared" si="42"/>
        <v>1.0849351232876714</v>
      </c>
      <c r="M142" s="594">
        <f t="shared" si="43"/>
        <v>1.1210996273972604</v>
      </c>
      <c r="N142" s="594">
        <f t="shared" si="44"/>
        <v>1.1000036664255701</v>
      </c>
      <c r="O142" s="597">
        <f t="shared" si="32"/>
        <v>13.200044000000002</v>
      </c>
      <c r="P142" s="395"/>
      <c r="Q142" s="314"/>
      <c r="R142" s="314"/>
      <c r="S142" s="843"/>
      <c r="T142" s="314"/>
      <c r="U142" s="844"/>
      <c r="V142" s="100"/>
      <c r="W142" s="331"/>
      <c r="X142" s="318"/>
      <c r="Y142" s="318"/>
      <c r="Z142" s="843"/>
      <c r="AA142" s="846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42"/>
      <c r="BJ142" s="142"/>
      <c r="BK142" s="142"/>
      <c r="BL142" s="142"/>
      <c r="BM142" s="142"/>
      <c r="BN142" s="37"/>
      <c r="BO142" s="38"/>
      <c r="BP142" s="38"/>
      <c r="BQ142" s="38"/>
    </row>
    <row r="143" spans="1:69" s="9" customFormat="1" ht="200.1" customHeight="1" x14ac:dyDescent="1.05">
      <c r="A143" s="472" t="s">
        <v>21</v>
      </c>
      <c r="B143" s="91" t="s">
        <v>22</v>
      </c>
      <c r="C143" s="91" t="s">
        <v>105</v>
      </c>
      <c r="D143" s="91" t="s">
        <v>53</v>
      </c>
      <c r="E143" s="48">
        <v>1.1000000000000001</v>
      </c>
      <c r="F143" s="49">
        <v>1</v>
      </c>
      <c r="G143" s="91" t="s">
        <v>84</v>
      </c>
      <c r="H143" s="91" t="s">
        <v>26</v>
      </c>
      <c r="I143" s="49">
        <v>1</v>
      </c>
      <c r="J143" s="594">
        <f t="shared" si="27"/>
        <v>1.1000000000000001</v>
      </c>
      <c r="K143" s="594">
        <f t="shared" si="41"/>
        <v>0.15671232876712329</v>
      </c>
      <c r="L143" s="594">
        <f t="shared" si="42"/>
        <v>4.7013698630136984</v>
      </c>
      <c r="M143" s="594">
        <f t="shared" si="43"/>
        <v>4.8580821917808219</v>
      </c>
      <c r="N143" s="594">
        <f t="shared" si="44"/>
        <v>4.7666666656219183</v>
      </c>
      <c r="O143" s="597">
        <f t="shared" si="32"/>
        <v>57.2</v>
      </c>
      <c r="P143" s="395"/>
      <c r="Q143" s="314"/>
      <c r="R143" s="314"/>
      <c r="S143" s="843"/>
      <c r="T143" s="314"/>
      <c r="U143" s="844"/>
      <c r="V143" s="100"/>
      <c r="W143" s="331"/>
      <c r="X143" s="318"/>
      <c r="Y143" s="318"/>
      <c r="Z143" s="843"/>
      <c r="AA143" s="846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42"/>
      <c r="BJ143" s="142"/>
      <c r="BK143" s="142"/>
      <c r="BL143" s="142"/>
      <c r="BM143" s="142"/>
      <c r="BN143" s="37"/>
      <c r="BO143" s="38"/>
      <c r="BP143" s="38"/>
      <c r="BQ143" s="38"/>
    </row>
    <row r="144" spans="1:69" s="9" customFormat="1" ht="200.1" customHeight="1" x14ac:dyDescent="1.05">
      <c r="A144" s="472" t="s">
        <v>21</v>
      </c>
      <c r="B144" s="91" t="s">
        <v>22</v>
      </c>
      <c r="C144" s="91" t="s">
        <v>105</v>
      </c>
      <c r="D144" s="91" t="s">
        <v>53</v>
      </c>
      <c r="E144" s="48">
        <v>1.1000000000000001</v>
      </c>
      <c r="F144" s="49">
        <v>1</v>
      </c>
      <c r="G144" s="91" t="s">
        <v>85</v>
      </c>
      <c r="H144" s="91" t="s">
        <v>26</v>
      </c>
      <c r="I144" s="49">
        <v>1</v>
      </c>
      <c r="J144" s="594">
        <f t="shared" si="27"/>
        <v>1.1000000000000001</v>
      </c>
      <c r="K144" s="594">
        <f t="shared" si="41"/>
        <v>0.15671232876712329</v>
      </c>
      <c r="L144" s="594">
        <f t="shared" si="42"/>
        <v>4.7013698630136984</v>
      </c>
      <c r="M144" s="594">
        <f t="shared" si="43"/>
        <v>4.8580821917808219</v>
      </c>
      <c r="N144" s="594">
        <f t="shared" si="44"/>
        <v>4.7666666656219183</v>
      </c>
      <c r="O144" s="597">
        <f t="shared" si="32"/>
        <v>57.2</v>
      </c>
      <c r="P144" s="395"/>
      <c r="Q144" s="314"/>
      <c r="R144" s="314"/>
      <c r="S144" s="843"/>
      <c r="T144" s="314"/>
      <c r="U144" s="844"/>
      <c r="V144" s="100"/>
      <c r="W144" s="331"/>
      <c r="X144" s="318"/>
      <c r="Y144" s="318"/>
      <c r="Z144" s="843"/>
      <c r="AA144" s="846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42"/>
      <c r="BJ144" s="142"/>
      <c r="BK144" s="142"/>
      <c r="BL144" s="142"/>
      <c r="BM144" s="142"/>
      <c r="BN144" s="37"/>
      <c r="BO144" s="38"/>
      <c r="BP144" s="38"/>
      <c r="BQ144" s="38"/>
    </row>
    <row r="145" spans="1:69" s="9" customFormat="1" ht="200.1" customHeight="1" x14ac:dyDescent="1.05">
      <c r="A145" s="472" t="s">
        <v>21</v>
      </c>
      <c r="B145" s="91" t="s">
        <v>22</v>
      </c>
      <c r="C145" s="91" t="s">
        <v>64</v>
      </c>
      <c r="D145" s="91" t="s">
        <v>53</v>
      </c>
      <c r="E145" s="48">
        <v>1.1000000000000001</v>
      </c>
      <c r="F145" s="49">
        <v>1</v>
      </c>
      <c r="G145" s="91" t="s">
        <v>84</v>
      </c>
      <c r="H145" s="91" t="s">
        <v>26</v>
      </c>
      <c r="I145" s="49">
        <v>1</v>
      </c>
      <c r="J145" s="594">
        <f t="shared" si="27"/>
        <v>1.1000000000000001</v>
      </c>
      <c r="K145" s="594">
        <f t="shared" si="41"/>
        <v>0.15671232876712329</v>
      </c>
      <c r="L145" s="594">
        <f t="shared" si="42"/>
        <v>4.7013698630136984</v>
      </c>
      <c r="M145" s="594">
        <f t="shared" si="43"/>
        <v>4.8580821917808219</v>
      </c>
      <c r="N145" s="594">
        <f t="shared" si="44"/>
        <v>4.7666666656219183</v>
      </c>
      <c r="O145" s="597">
        <f t="shared" si="32"/>
        <v>57.2</v>
      </c>
      <c r="P145" s="395"/>
      <c r="Q145" s="314"/>
      <c r="R145" s="314"/>
      <c r="S145" s="843"/>
      <c r="T145" s="314"/>
      <c r="U145" s="844"/>
      <c r="V145" s="100"/>
      <c r="W145" s="331"/>
      <c r="X145" s="318"/>
      <c r="Y145" s="318"/>
      <c r="Z145" s="843"/>
      <c r="AA145" s="846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42"/>
      <c r="BJ145" s="142"/>
      <c r="BK145" s="142"/>
      <c r="BL145" s="142"/>
      <c r="BM145" s="142"/>
      <c r="BN145" s="37"/>
      <c r="BO145" s="38"/>
      <c r="BP145" s="38"/>
      <c r="BQ145" s="38"/>
    </row>
    <row r="146" spans="1:69" s="9" customFormat="1" ht="200.1" customHeight="1" x14ac:dyDescent="1.05">
      <c r="A146" s="472" t="s">
        <v>21</v>
      </c>
      <c r="B146" s="91" t="s">
        <v>22</v>
      </c>
      <c r="C146" s="91" t="s">
        <v>64</v>
      </c>
      <c r="D146" s="91" t="s">
        <v>53</v>
      </c>
      <c r="E146" s="48">
        <v>1.1000000000000001</v>
      </c>
      <c r="F146" s="49">
        <v>1</v>
      </c>
      <c r="G146" s="91" t="s">
        <v>85</v>
      </c>
      <c r="H146" s="91" t="s">
        <v>26</v>
      </c>
      <c r="I146" s="49">
        <v>1</v>
      </c>
      <c r="J146" s="594">
        <f t="shared" ref="J146:J163" si="45">F146*E146*I146</f>
        <v>1.1000000000000001</v>
      </c>
      <c r="K146" s="594">
        <f t="shared" si="41"/>
        <v>0.15671232876712329</v>
      </c>
      <c r="L146" s="594">
        <f t="shared" si="42"/>
        <v>4.7013698630136984</v>
      </c>
      <c r="M146" s="594">
        <f t="shared" si="43"/>
        <v>4.8580821917808219</v>
      </c>
      <c r="N146" s="594">
        <f t="shared" si="44"/>
        <v>4.7666666656219183</v>
      </c>
      <c r="O146" s="597">
        <f t="shared" si="32"/>
        <v>57.2</v>
      </c>
      <c r="P146" s="395"/>
      <c r="Q146" s="314"/>
      <c r="R146" s="314"/>
      <c r="S146" s="843"/>
      <c r="T146" s="314"/>
      <c r="U146" s="844"/>
      <c r="V146" s="100"/>
      <c r="W146" s="331"/>
      <c r="X146" s="318"/>
      <c r="Y146" s="318"/>
      <c r="Z146" s="843"/>
      <c r="AA146" s="846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42"/>
      <c r="BJ146" s="142"/>
      <c r="BK146" s="142"/>
      <c r="BL146" s="142"/>
      <c r="BM146" s="142"/>
      <c r="BN146" s="37"/>
      <c r="BO146" s="38"/>
      <c r="BP146" s="38"/>
      <c r="BQ146" s="38"/>
    </row>
    <row r="147" spans="1:69" s="9" customFormat="1" ht="200.1" customHeight="1" x14ac:dyDescent="1.05">
      <c r="A147" s="472" t="s">
        <v>21</v>
      </c>
      <c r="B147" s="91" t="s">
        <v>22</v>
      </c>
      <c r="C147" s="91" t="s">
        <v>64</v>
      </c>
      <c r="D147" s="91" t="s">
        <v>53</v>
      </c>
      <c r="E147" s="48">
        <v>1.1000000000000001</v>
      </c>
      <c r="F147" s="49">
        <v>1</v>
      </c>
      <c r="G147" s="91" t="s">
        <v>86</v>
      </c>
      <c r="H147" s="91" t="s">
        <v>88</v>
      </c>
      <c r="I147" s="49">
        <v>0.23077</v>
      </c>
      <c r="J147" s="594">
        <f t="shared" si="45"/>
        <v>0.25384700000000004</v>
      </c>
      <c r="K147" s="594">
        <f t="shared" si="41"/>
        <v>3.6164504109589046E-2</v>
      </c>
      <c r="L147" s="594">
        <f t="shared" si="42"/>
        <v>1.0849351232876714</v>
      </c>
      <c r="M147" s="594">
        <f t="shared" si="43"/>
        <v>1.1210996273972604</v>
      </c>
      <c r="N147" s="594">
        <f t="shared" si="44"/>
        <v>1.1000036664255701</v>
      </c>
      <c r="O147" s="597">
        <f t="shared" si="32"/>
        <v>13.200044000000002</v>
      </c>
      <c r="P147" s="395"/>
      <c r="Q147" s="314"/>
      <c r="R147" s="314"/>
      <c r="S147" s="843"/>
      <c r="T147" s="314"/>
      <c r="U147" s="844"/>
      <c r="V147" s="100"/>
      <c r="W147" s="331"/>
      <c r="X147" s="318"/>
      <c r="Y147" s="318"/>
      <c r="Z147" s="843"/>
      <c r="AA147" s="846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42"/>
      <c r="BJ147" s="142"/>
      <c r="BK147" s="142"/>
      <c r="BL147" s="142"/>
      <c r="BM147" s="142"/>
      <c r="BN147" s="37"/>
      <c r="BO147" s="38"/>
      <c r="BP147" s="38"/>
      <c r="BQ147" s="38"/>
    </row>
    <row r="148" spans="1:69" s="9" customFormat="1" ht="200.1" customHeight="1" x14ac:dyDescent="1.05">
      <c r="A148" s="472" t="s">
        <v>21</v>
      </c>
      <c r="B148" s="91" t="s">
        <v>22</v>
      </c>
      <c r="C148" s="91" t="s">
        <v>239</v>
      </c>
      <c r="D148" s="91" t="s">
        <v>53</v>
      </c>
      <c r="E148" s="48">
        <v>1.1000000000000001</v>
      </c>
      <c r="F148" s="49">
        <v>2</v>
      </c>
      <c r="G148" s="91" t="s">
        <v>84</v>
      </c>
      <c r="H148" s="91" t="s">
        <v>45</v>
      </c>
      <c r="I148" s="49">
        <v>0.46160000000000001</v>
      </c>
      <c r="J148" s="594">
        <f t="shared" si="45"/>
        <v>1.0155200000000002</v>
      </c>
      <c r="K148" s="594">
        <f t="shared" si="41"/>
        <v>0.14467682191780823</v>
      </c>
      <c r="L148" s="594">
        <f t="shared" si="42"/>
        <v>4.3403046575342472</v>
      </c>
      <c r="M148" s="594">
        <f t="shared" si="43"/>
        <v>4.4849814794520553</v>
      </c>
      <c r="N148" s="594">
        <f t="shared" si="44"/>
        <v>4.4005866657021553</v>
      </c>
      <c r="O148" s="597">
        <f t="shared" si="32"/>
        <v>52.807040000000008</v>
      </c>
      <c r="P148" s="395"/>
      <c r="Q148" s="314"/>
      <c r="R148" s="314"/>
      <c r="S148" s="843"/>
      <c r="T148" s="314"/>
      <c r="U148" s="844"/>
      <c r="V148" s="100"/>
      <c r="W148" s="845"/>
      <c r="X148" s="318"/>
      <c r="Y148" s="318"/>
      <c r="Z148" s="843"/>
      <c r="AA148" s="846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42"/>
      <c r="BJ148" s="142"/>
      <c r="BK148" s="142"/>
      <c r="BL148" s="142"/>
      <c r="BM148" s="142"/>
      <c r="BN148" s="37"/>
      <c r="BO148" s="38"/>
      <c r="BP148" s="38"/>
      <c r="BQ148" s="38"/>
    </row>
    <row r="149" spans="1:69" s="9" customFormat="1" ht="200.1" customHeight="1" x14ac:dyDescent="1.05">
      <c r="A149" s="472" t="s">
        <v>21</v>
      </c>
      <c r="B149" s="91" t="s">
        <v>22</v>
      </c>
      <c r="C149" s="91" t="s">
        <v>239</v>
      </c>
      <c r="D149" s="91" t="s">
        <v>53</v>
      </c>
      <c r="E149" s="48">
        <v>1.1000000000000001</v>
      </c>
      <c r="F149" s="49">
        <v>1</v>
      </c>
      <c r="G149" s="91" t="s">
        <v>85</v>
      </c>
      <c r="H149" s="91" t="s">
        <v>88</v>
      </c>
      <c r="I149" s="49">
        <v>0.23077</v>
      </c>
      <c r="J149" s="594">
        <f t="shared" si="45"/>
        <v>0.25384700000000004</v>
      </c>
      <c r="K149" s="594">
        <f t="shared" si="41"/>
        <v>3.6164504109589046E-2</v>
      </c>
      <c r="L149" s="594">
        <f t="shared" si="42"/>
        <v>1.0849351232876714</v>
      </c>
      <c r="M149" s="594">
        <f t="shared" si="43"/>
        <v>1.1210996273972604</v>
      </c>
      <c r="N149" s="594">
        <f t="shared" si="44"/>
        <v>1.1000036664255701</v>
      </c>
      <c r="O149" s="597">
        <f t="shared" si="32"/>
        <v>13.200044000000002</v>
      </c>
      <c r="P149" s="395"/>
      <c r="Q149" s="314"/>
      <c r="R149" s="314"/>
      <c r="S149" s="843"/>
      <c r="T149" s="314"/>
      <c r="U149" s="844"/>
      <c r="V149" s="100"/>
      <c r="W149" s="845"/>
      <c r="X149" s="318"/>
      <c r="Y149" s="318"/>
      <c r="Z149" s="843"/>
      <c r="AA149" s="846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42"/>
      <c r="BJ149" s="142"/>
      <c r="BK149" s="142"/>
      <c r="BL149" s="142"/>
      <c r="BM149" s="142"/>
      <c r="BN149" s="37"/>
      <c r="BO149" s="38"/>
      <c r="BP149" s="38"/>
      <c r="BQ149" s="38"/>
    </row>
    <row r="150" spans="1:69" s="9" customFormat="1" ht="200.1" customHeight="1" x14ac:dyDescent="1.05">
      <c r="A150" s="472" t="s">
        <v>21</v>
      </c>
      <c r="B150" s="91" t="s">
        <v>22</v>
      </c>
      <c r="C150" s="91" t="s">
        <v>239</v>
      </c>
      <c r="D150" s="91" t="s">
        <v>53</v>
      </c>
      <c r="E150" s="48">
        <v>1.1000000000000001</v>
      </c>
      <c r="F150" s="49">
        <v>1</v>
      </c>
      <c r="G150" s="91" t="s">
        <v>86</v>
      </c>
      <c r="H150" s="91" t="s">
        <v>88</v>
      </c>
      <c r="I150" s="49">
        <v>0.23077</v>
      </c>
      <c r="J150" s="594">
        <f t="shared" si="45"/>
        <v>0.25384700000000004</v>
      </c>
      <c r="K150" s="594">
        <f t="shared" si="41"/>
        <v>3.6164504109589046E-2</v>
      </c>
      <c r="L150" s="594">
        <f t="shared" si="42"/>
        <v>1.0849351232876714</v>
      </c>
      <c r="M150" s="594">
        <f t="shared" si="43"/>
        <v>1.1210996273972604</v>
      </c>
      <c r="N150" s="594">
        <f t="shared" si="44"/>
        <v>1.1000036664255701</v>
      </c>
      <c r="O150" s="597">
        <f t="shared" si="32"/>
        <v>13.200044000000002</v>
      </c>
      <c r="P150" s="395"/>
      <c r="Q150" s="314"/>
      <c r="R150" s="314"/>
      <c r="S150" s="843"/>
      <c r="T150" s="314"/>
      <c r="U150" s="844"/>
      <c r="V150" s="100"/>
      <c r="W150" s="845"/>
      <c r="X150" s="318"/>
      <c r="Y150" s="318"/>
      <c r="Z150" s="843"/>
      <c r="AA150" s="846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42"/>
      <c r="BJ150" s="142"/>
      <c r="BK150" s="142"/>
      <c r="BL150" s="142"/>
      <c r="BM150" s="142"/>
      <c r="BN150" s="37"/>
      <c r="BO150" s="38"/>
      <c r="BP150" s="38"/>
      <c r="BQ150" s="38"/>
    </row>
    <row r="151" spans="1:69" s="9" customFormat="1" ht="200.1" customHeight="1" x14ac:dyDescent="1.05">
      <c r="A151" s="472" t="s">
        <v>21</v>
      </c>
      <c r="B151" s="91" t="s">
        <v>22</v>
      </c>
      <c r="C151" s="91" t="s">
        <v>107</v>
      </c>
      <c r="D151" s="91" t="s">
        <v>53</v>
      </c>
      <c r="E151" s="48">
        <v>1.1000000000000001</v>
      </c>
      <c r="F151" s="49">
        <v>1</v>
      </c>
      <c r="G151" s="91" t="s">
        <v>84</v>
      </c>
      <c r="H151" s="91" t="s">
        <v>45</v>
      </c>
      <c r="I151" s="49">
        <v>0.46160000000000001</v>
      </c>
      <c r="J151" s="594">
        <f t="shared" si="45"/>
        <v>0.5077600000000001</v>
      </c>
      <c r="K151" s="594">
        <f t="shared" si="41"/>
        <v>7.2338410958904115E-2</v>
      </c>
      <c r="L151" s="594">
        <f t="shared" si="42"/>
        <v>2.1701523287671236</v>
      </c>
      <c r="M151" s="594">
        <f t="shared" si="43"/>
        <v>2.2424907397260276</v>
      </c>
      <c r="N151" s="594">
        <f t="shared" si="44"/>
        <v>2.2002933328510776</v>
      </c>
      <c r="O151" s="597">
        <f t="shared" si="32"/>
        <v>26.403520000000004</v>
      </c>
      <c r="P151" s="395"/>
      <c r="Q151" s="314"/>
      <c r="R151" s="314"/>
      <c r="S151" s="843"/>
      <c r="T151" s="314"/>
      <c r="U151" s="844"/>
      <c r="V151" s="100"/>
      <c r="W151" s="845"/>
      <c r="X151" s="318"/>
      <c r="Y151" s="318"/>
      <c r="Z151" s="843"/>
      <c r="AA151" s="846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42"/>
      <c r="BJ151" s="142"/>
      <c r="BK151" s="142"/>
      <c r="BL151" s="142"/>
      <c r="BM151" s="142"/>
      <c r="BN151" s="37"/>
      <c r="BO151" s="38"/>
      <c r="BP151" s="38"/>
      <c r="BQ151" s="38"/>
    </row>
    <row r="152" spans="1:69" s="9" customFormat="1" ht="200.1" customHeight="1" x14ac:dyDescent="1.05">
      <c r="A152" s="472" t="s">
        <v>21</v>
      </c>
      <c r="B152" s="91" t="s">
        <v>22</v>
      </c>
      <c r="C152" s="91" t="s">
        <v>108</v>
      </c>
      <c r="D152" s="91" t="s">
        <v>53</v>
      </c>
      <c r="E152" s="48">
        <v>1.1000000000000001</v>
      </c>
      <c r="F152" s="49">
        <v>1</v>
      </c>
      <c r="G152" s="91" t="s">
        <v>84</v>
      </c>
      <c r="H152" s="91" t="s">
        <v>45</v>
      </c>
      <c r="I152" s="49">
        <v>0.46160000000000001</v>
      </c>
      <c r="J152" s="594">
        <f t="shared" si="45"/>
        <v>0.5077600000000001</v>
      </c>
      <c r="K152" s="594">
        <f t="shared" si="41"/>
        <v>7.2338410958904115E-2</v>
      </c>
      <c r="L152" s="594">
        <f t="shared" si="42"/>
        <v>2.1701523287671236</v>
      </c>
      <c r="M152" s="594">
        <f t="shared" si="43"/>
        <v>2.2424907397260276</v>
      </c>
      <c r="N152" s="594">
        <f t="shared" si="44"/>
        <v>2.2002933328510776</v>
      </c>
      <c r="O152" s="597">
        <f t="shared" si="32"/>
        <v>26.403520000000004</v>
      </c>
      <c r="P152" s="395"/>
      <c r="Q152" s="314"/>
      <c r="R152" s="314"/>
      <c r="S152" s="843"/>
      <c r="T152" s="314"/>
      <c r="U152" s="844"/>
      <c r="V152" s="100"/>
      <c r="W152" s="845"/>
      <c r="X152" s="318"/>
      <c r="Y152" s="318"/>
      <c r="Z152" s="843"/>
      <c r="AA152" s="846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42"/>
      <c r="BJ152" s="142"/>
      <c r="BK152" s="142"/>
      <c r="BL152" s="142"/>
      <c r="BM152" s="142"/>
      <c r="BN152" s="37"/>
      <c r="BO152" s="38"/>
      <c r="BP152" s="38"/>
      <c r="BQ152" s="38"/>
    </row>
    <row r="153" spans="1:69" s="9" customFormat="1" ht="200.1" customHeight="1" x14ac:dyDescent="1.05">
      <c r="A153" s="472" t="s">
        <v>21</v>
      </c>
      <c r="B153" s="91" t="s">
        <v>22</v>
      </c>
      <c r="C153" s="91" t="s">
        <v>109</v>
      </c>
      <c r="D153" s="91" t="s">
        <v>53</v>
      </c>
      <c r="E153" s="48">
        <v>1.1000000000000001</v>
      </c>
      <c r="F153" s="49">
        <v>1</v>
      </c>
      <c r="G153" s="91" t="s">
        <v>85</v>
      </c>
      <c r="H153" s="91" t="s">
        <v>45</v>
      </c>
      <c r="I153" s="49">
        <v>0.46160000000000001</v>
      </c>
      <c r="J153" s="594">
        <f t="shared" si="45"/>
        <v>0.5077600000000001</v>
      </c>
      <c r="K153" s="594">
        <f t="shared" si="41"/>
        <v>7.2338410958904115E-2</v>
      </c>
      <c r="L153" s="594">
        <f t="shared" si="42"/>
        <v>2.1701523287671236</v>
      </c>
      <c r="M153" s="594">
        <f t="shared" si="43"/>
        <v>2.2424907397260276</v>
      </c>
      <c r="N153" s="594">
        <f t="shared" si="44"/>
        <v>2.2002933328510776</v>
      </c>
      <c r="O153" s="597">
        <f t="shared" si="32"/>
        <v>26.403520000000004</v>
      </c>
      <c r="P153" s="395"/>
      <c r="Q153" s="314"/>
      <c r="R153" s="314"/>
      <c r="S153" s="843"/>
      <c r="T153" s="314"/>
      <c r="U153" s="844"/>
      <c r="V153" s="100"/>
      <c r="W153" s="845"/>
      <c r="X153" s="318"/>
      <c r="Y153" s="318"/>
      <c r="Z153" s="843"/>
      <c r="AA153" s="846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42"/>
      <c r="BJ153" s="142"/>
      <c r="BK153" s="142"/>
      <c r="BL153" s="142"/>
      <c r="BM153" s="142"/>
      <c r="BN153" s="37"/>
      <c r="BO153" s="38"/>
      <c r="BP153" s="38"/>
      <c r="BQ153" s="38"/>
    </row>
    <row r="154" spans="1:69" s="9" customFormat="1" ht="200.1" customHeight="1" x14ac:dyDescent="1.05">
      <c r="A154" s="472" t="s">
        <v>21</v>
      </c>
      <c r="B154" s="91" t="s">
        <v>22</v>
      </c>
      <c r="C154" s="91" t="s">
        <v>109</v>
      </c>
      <c r="D154" s="91" t="s">
        <v>53</v>
      </c>
      <c r="E154" s="48">
        <v>1.1000000000000001</v>
      </c>
      <c r="F154" s="49">
        <v>1</v>
      </c>
      <c r="G154" s="91" t="s">
        <v>86</v>
      </c>
      <c r="H154" s="91" t="s">
        <v>88</v>
      </c>
      <c r="I154" s="49">
        <v>0.23077</v>
      </c>
      <c r="J154" s="594">
        <f t="shared" si="45"/>
        <v>0.25384700000000004</v>
      </c>
      <c r="K154" s="594">
        <f t="shared" si="41"/>
        <v>3.6164504109589046E-2</v>
      </c>
      <c r="L154" s="594">
        <f t="shared" si="42"/>
        <v>1.0849351232876714</v>
      </c>
      <c r="M154" s="594">
        <f t="shared" si="43"/>
        <v>1.1210996273972604</v>
      </c>
      <c r="N154" s="594">
        <f t="shared" si="44"/>
        <v>1.1000036664255701</v>
      </c>
      <c r="O154" s="597">
        <f t="shared" si="32"/>
        <v>13.200044000000002</v>
      </c>
      <c r="P154" s="395"/>
      <c r="Q154" s="314"/>
      <c r="R154" s="314"/>
      <c r="S154" s="843"/>
      <c r="T154" s="314"/>
      <c r="U154" s="844"/>
      <c r="V154" s="100"/>
      <c r="W154" s="845"/>
      <c r="X154" s="318"/>
      <c r="Y154" s="318"/>
      <c r="Z154" s="843"/>
      <c r="AA154" s="846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42"/>
      <c r="BJ154" s="142"/>
      <c r="BK154" s="142"/>
      <c r="BL154" s="142"/>
      <c r="BM154" s="142"/>
      <c r="BN154" s="37"/>
      <c r="BO154" s="38"/>
      <c r="BP154" s="38"/>
      <c r="BQ154" s="38"/>
    </row>
    <row r="155" spans="1:69" s="9" customFormat="1" ht="200.1" customHeight="1" x14ac:dyDescent="1.05">
      <c r="A155" s="472" t="s">
        <v>21</v>
      </c>
      <c r="B155" s="91" t="s">
        <v>22</v>
      </c>
      <c r="C155" s="91" t="s">
        <v>110</v>
      </c>
      <c r="D155" s="91" t="s">
        <v>53</v>
      </c>
      <c r="E155" s="48">
        <v>1.1000000000000001</v>
      </c>
      <c r="F155" s="49">
        <v>1</v>
      </c>
      <c r="G155" s="91" t="s">
        <v>84</v>
      </c>
      <c r="H155" s="91" t="s">
        <v>45</v>
      </c>
      <c r="I155" s="49">
        <v>0.46160000000000001</v>
      </c>
      <c r="J155" s="594">
        <f t="shared" si="45"/>
        <v>0.5077600000000001</v>
      </c>
      <c r="K155" s="594">
        <f t="shared" si="41"/>
        <v>7.2338410958904115E-2</v>
      </c>
      <c r="L155" s="594">
        <f t="shared" si="42"/>
        <v>2.1701523287671236</v>
      </c>
      <c r="M155" s="594">
        <f t="shared" si="43"/>
        <v>2.2424907397260276</v>
      </c>
      <c r="N155" s="594">
        <f t="shared" si="44"/>
        <v>2.2002933328510776</v>
      </c>
      <c r="O155" s="597">
        <f t="shared" si="32"/>
        <v>26.403520000000004</v>
      </c>
      <c r="P155" s="395"/>
      <c r="Q155" s="314"/>
      <c r="R155" s="314"/>
      <c r="S155" s="843"/>
      <c r="T155" s="314"/>
      <c r="U155" s="844"/>
      <c r="V155" s="100"/>
      <c r="W155" s="845"/>
      <c r="X155" s="318"/>
      <c r="Y155" s="318"/>
      <c r="Z155" s="843"/>
      <c r="AA155" s="846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42"/>
      <c r="BJ155" s="142"/>
      <c r="BK155" s="142"/>
      <c r="BL155" s="142"/>
      <c r="BM155" s="142"/>
      <c r="BN155" s="37"/>
      <c r="BO155" s="38"/>
      <c r="BP155" s="38"/>
      <c r="BQ155" s="38"/>
    </row>
    <row r="156" spans="1:69" s="9" customFormat="1" ht="200.1" customHeight="1" x14ac:dyDescent="1.05">
      <c r="A156" s="472" t="s">
        <v>21</v>
      </c>
      <c r="B156" s="91" t="s">
        <v>22</v>
      </c>
      <c r="C156" s="91" t="s">
        <v>110</v>
      </c>
      <c r="D156" s="91" t="s">
        <v>53</v>
      </c>
      <c r="E156" s="48">
        <v>1.1000000000000001</v>
      </c>
      <c r="F156" s="49">
        <v>1</v>
      </c>
      <c r="G156" s="91" t="s">
        <v>85</v>
      </c>
      <c r="H156" s="91" t="s">
        <v>88</v>
      </c>
      <c r="I156" s="49">
        <v>0.23077</v>
      </c>
      <c r="J156" s="594">
        <f t="shared" si="45"/>
        <v>0.25384700000000004</v>
      </c>
      <c r="K156" s="594">
        <f t="shared" si="41"/>
        <v>3.6164504109589046E-2</v>
      </c>
      <c r="L156" s="594">
        <f t="shared" si="42"/>
        <v>1.0849351232876714</v>
      </c>
      <c r="M156" s="594">
        <f t="shared" si="43"/>
        <v>1.1210996273972604</v>
      </c>
      <c r="N156" s="594">
        <f t="shared" si="44"/>
        <v>1.1000036664255701</v>
      </c>
      <c r="O156" s="597">
        <f t="shared" si="32"/>
        <v>13.200044000000002</v>
      </c>
      <c r="P156" s="395"/>
      <c r="Q156" s="314"/>
      <c r="R156" s="314"/>
      <c r="S156" s="843"/>
      <c r="T156" s="314"/>
      <c r="U156" s="844"/>
      <c r="V156" s="100"/>
      <c r="W156" s="845"/>
      <c r="X156" s="318"/>
      <c r="Y156" s="318"/>
      <c r="Z156" s="843"/>
      <c r="AA156" s="846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42"/>
      <c r="BJ156" s="142"/>
      <c r="BK156" s="142"/>
      <c r="BL156" s="142"/>
      <c r="BM156" s="142"/>
      <c r="BN156" s="37"/>
      <c r="BO156" s="38"/>
      <c r="BP156" s="38"/>
      <c r="BQ156" s="38"/>
    </row>
    <row r="157" spans="1:69" s="9" customFormat="1" ht="200.1" customHeight="1" x14ac:dyDescent="1.05">
      <c r="A157" s="472" t="s">
        <v>21</v>
      </c>
      <c r="B157" s="501" t="s">
        <v>22</v>
      </c>
      <c r="C157" s="501" t="s">
        <v>110</v>
      </c>
      <c r="D157" s="501" t="s">
        <v>53</v>
      </c>
      <c r="E157" s="53">
        <v>1.1000000000000001</v>
      </c>
      <c r="F157" s="54">
        <v>1</v>
      </c>
      <c r="G157" s="501" t="s">
        <v>86</v>
      </c>
      <c r="H157" s="501" t="s">
        <v>88</v>
      </c>
      <c r="I157" s="54">
        <v>0.23077</v>
      </c>
      <c r="J157" s="594">
        <f t="shared" si="45"/>
        <v>0.25384700000000004</v>
      </c>
      <c r="K157" s="594">
        <f t="shared" si="41"/>
        <v>3.6164504109589046E-2</v>
      </c>
      <c r="L157" s="594">
        <f t="shared" si="42"/>
        <v>1.0849351232876714</v>
      </c>
      <c r="M157" s="594">
        <f t="shared" si="43"/>
        <v>1.1210996273972604</v>
      </c>
      <c r="N157" s="594">
        <f t="shared" si="44"/>
        <v>1.1000036664255701</v>
      </c>
      <c r="O157" s="597">
        <f t="shared" si="32"/>
        <v>13.200044000000002</v>
      </c>
      <c r="P157" s="395"/>
      <c r="Q157" s="518"/>
      <c r="R157" s="518"/>
      <c r="S157" s="843"/>
      <c r="T157" s="518"/>
      <c r="U157" s="844"/>
      <c r="V157" s="100"/>
      <c r="W157" s="845"/>
      <c r="X157" s="519"/>
      <c r="Y157" s="519"/>
      <c r="Z157" s="843"/>
      <c r="AA157" s="846"/>
      <c r="AB157" s="520"/>
      <c r="AC157" s="520"/>
      <c r="AD157" s="520"/>
      <c r="AE157" s="520"/>
      <c r="AF157" s="520"/>
      <c r="AG157" s="520"/>
      <c r="AH157" s="520"/>
      <c r="AI157" s="520"/>
      <c r="AJ157" s="520"/>
      <c r="AK157" s="520"/>
      <c r="AL157" s="520"/>
      <c r="AM157" s="520"/>
      <c r="AN157" s="520"/>
      <c r="AO157" s="520"/>
      <c r="AP157" s="520"/>
      <c r="AQ157" s="520"/>
      <c r="AR157" s="520"/>
      <c r="AS157" s="520"/>
      <c r="AT157" s="520"/>
      <c r="AU157" s="520"/>
      <c r="AV157" s="520"/>
      <c r="AW157" s="520"/>
      <c r="AX157" s="520"/>
      <c r="AY157" s="520"/>
      <c r="AZ157" s="520"/>
      <c r="BA157" s="520"/>
      <c r="BB157" s="520"/>
      <c r="BC157" s="520"/>
      <c r="BD157" s="520"/>
      <c r="BE157" s="520"/>
      <c r="BF157" s="520"/>
      <c r="BG157" s="520"/>
      <c r="BH157" s="520"/>
      <c r="BI157" s="142"/>
      <c r="BJ157" s="142"/>
      <c r="BK157" s="142"/>
      <c r="BL157" s="142"/>
      <c r="BM157" s="142"/>
      <c r="BN157" s="37"/>
      <c r="BO157" s="38"/>
      <c r="BP157" s="38"/>
      <c r="BQ157" s="38"/>
    </row>
    <row r="158" spans="1:69" s="9" customFormat="1" ht="200.1" customHeight="1" x14ac:dyDescent="1.05">
      <c r="A158" s="472" t="s">
        <v>21</v>
      </c>
      <c r="B158" s="91" t="s">
        <v>22</v>
      </c>
      <c r="C158" s="91" t="s">
        <v>111</v>
      </c>
      <c r="D158" s="91" t="s">
        <v>53</v>
      </c>
      <c r="E158" s="48">
        <v>1.1000000000000001</v>
      </c>
      <c r="F158" s="49">
        <v>1</v>
      </c>
      <c r="G158" s="91" t="s">
        <v>84</v>
      </c>
      <c r="H158" s="91" t="s">
        <v>45</v>
      </c>
      <c r="I158" s="49">
        <v>0.46160000000000001</v>
      </c>
      <c r="J158" s="594">
        <f t="shared" si="45"/>
        <v>0.5077600000000001</v>
      </c>
      <c r="K158" s="594">
        <f t="shared" si="41"/>
        <v>7.2338410958904115E-2</v>
      </c>
      <c r="L158" s="594">
        <f t="shared" si="42"/>
        <v>2.1701523287671236</v>
      </c>
      <c r="M158" s="594">
        <f t="shared" si="43"/>
        <v>2.2424907397260276</v>
      </c>
      <c r="N158" s="594">
        <f t="shared" si="44"/>
        <v>2.2002933328510776</v>
      </c>
      <c r="O158" s="597">
        <f t="shared" si="32"/>
        <v>26.403520000000004</v>
      </c>
      <c r="P158" s="395"/>
      <c r="Q158" s="314"/>
      <c r="R158" s="314"/>
      <c r="S158" s="843"/>
      <c r="T158" s="314"/>
      <c r="U158" s="844"/>
      <c r="V158" s="100"/>
      <c r="W158" s="845"/>
      <c r="X158" s="318"/>
      <c r="Y158" s="318"/>
      <c r="Z158" s="843"/>
      <c r="AA158" s="846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42"/>
      <c r="BJ158" s="142"/>
      <c r="BK158" s="142"/>
      <c r="BL158" s="142"/>
      <c r="BM158" s="142"/>
      <c r="BN158" s="37"/>
      <c r="BO158" s="38"/>
      <c r="BP158" s="38"/>
      <c r="BQ158" s="38"/>
    </row>
    <row r="159" spans="1:69" s="9" customFormat="1" ht="200.1" customHeight="1" x14ac:dyDescent="1.05">
      <c r="A159" s="472" t="s">
        <v>21</v>
      </c>
      <c r="B159" s="91" t="s">
        <v>22</v>
      </c>
      <c r="C159" s="91" t="s">
        <v>111</v>
      </c>
      <c r="D159" s="91" t="s">
        <v>53</v>
      </c>
      <c r="E159" s="48">
        <v>1.1000000000000001</v>
      </c>
      <c r="F159" s="49">
        <v>1</v>
      </c>
      <c r="G159" s="91" t="s">
        <v>85</v>
      </c>
      <c r="H159" s="91" t="s">
        <v>45</v>
      </c>
      <c r="I159" s="49">
        <v>0.46160000000000001</v>
      </c>
      <c r="J159" s="594">
        <f t="shared" si="45"/>
        <v>0.5077600000000001</v>
      </c>
      <c r="K159" s="594">
        <f t="shared" si="41"/>
        <v>7.2338410958904115E-2</v>
      </c>
      <c r="L159" s="594">
        <f t="shared" si="42"/>
        <v>2.1701523287671236</v>
      </c>
      <c r="M159" s="594">
        <f t="shared" si="43"/>
        <v>2.2424907397260276</v>
      </c>
      <c r="N159" s="594">
        <f t="shared" si="44"/>
        <v>2.2002933328510776</v>
      </c>
      <c r="O159" s="597">
        <f t="shared" si="32"/>
        <v>26.403520000000004</v>
      </c>
      <c r="P159" s="395"/>
      <c r="Q159" s="314"/>
      <c r="R159" s="314"/>
      <c r="S159" s="843"/>
      <c r="T159" s="314"/>
      <c r="U159" s="844"/>
      <c r="V159" s="100"/>
      <c r="W159" s="845"/>
      <c r="X159" s="318"/>
      <c r="Y159" s="318"/>
      <c r="Z159" s="843"/>
      <c r="AA159" s="846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42"/>
      <c r="BJ159" s="142"/>
      <c r="BK159" s="142"/>
      <c r="BL159" s="142"/>
      <c r="BM159" s="142"/>
      <c r="BN159" s="37"/>
      <c r="BO159" s="38"/>
      <c r="BP159" s="38"/>
      <c r="BQ159" s="38"/>
    </row>
    <row r="160" spans="1:69" s="9" customFormat="1" ht="200.1" customHeight="1" x14ac:dyDescent="1.05">
      <c r="A160" s="473" t="s">
        <v>21</v>
      </c>
      <c r="B160" s="501" t="s">
        <v>22</v>
      </c>
      <c r="C160" s="501" t="s">
        <v>111</v>
      </c>
      <c r="D160" s="501" t="s">
        <v>53</v>
      </c>
      <c r="E160" s="53">
        <v>1.1000000000000001</v>
      </c>
      <c r="F160" s="54">
        <v>1</v>
      </c>
      <c r="G160" s="501" t="s">
        <v>86</v>
      </c>
      <c r="H160" s="501" t="s">
        <v>88</v>
      </c>
      <c r="I160" s="54">
        <v>0.23077</v>
      </c>
      <c r="J160" s="595">
        <f t="shared" si="45"/>
        <v>0.25384700000000004</v>
      </c>
      <c r="K160" s="595">
        <f t="shared" si="41"/>
        <v>3.6164504109589046E-2</v>
      </c>
      <c r="L160" s="595">
        <f t="shared" si="42"/>
        <v>1.0849351232876714</v>
      </c>
      <c r="M160" s="595">
        <f t="shared" si="43"/>
        <v>1.1210996273972604</v>
      </c>
      <c r="N160" s="595">
        <f t="shared" si="44"/>
        <v>1.1000036664255701</v>
      </c>
      <c r="O160" s="598">
        <f t="shared" si="32"/>
        <v>13.200044000000002</v>
      </c>
      <c r="P160" s="395"/>
      <c r="Q160" s="314"/>
      <c r="R160" s="314"/>
      <c r="S160" s="843"/>
      <c r="T160" s="314"/>
      <c r="U160" s="844"/>
      <c r="V160" s="100"/>
      <c r="W160" s="845"/>
      <c r="X160" s="318"/>
      <c r="Y160" s="318"/>
      <c r="Z160" s="843"/>
      <c r="AA160" s="846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42"/>
      <c r="BJ160" s="142"/>
      <c r="BK160" s="142"/>
      <c r="BL160" s="142"/>
      <c r="BM160" s="142"/>
      <c r="BN160" s="37"/>
      <c r="BO160" s="38"/>
      <c r="BP160" s="38"/>
      <c r="BQ160" s="38"/>
    </row>
    <row r="161" spans="1:69" s="9" customFormat="1" ht="200.1" customHeight="1" x14ac:dyDescent="1.05">
      <c r="A161" s="472" t="s">
        <v>21</v>
      </c>
      <c r="B161" s="91" t="s">
        <v>22</v>
      </c>
      <c r="C161" s="91" t="s">
        <v>112</v>
      </c>
      <c r="D161" s="91" t="s">
        <v>53</v>
      </c>
      <c r="E161" s="48">
        <v>1.1000000000000001</v>
      </c>
      <c r="F161" s="49">
        <v>2</v>
      </c>
      <c r="G161" s="91" t="s">
        <v>84</v>
      </c>
      <c r="H161" s="91" t="s">
        <v>45</v>
      </c>
      <c r="I161" s="49">
        <v>0.46160000000000001</v>
      </c>
      <c r="J161" s="594">
        <f t="shared" si="45"/>
        <v>1.0155200000000002</v>
      </c>
      <c r="K161" s="594">
        <f t="shared" si="41"/>
        <v>0.14467682191780823</v>
      </c>
      <c r="L161" s="594">
        <f t="shared" si="42"/>
        <v>4.3403046575342472</v>
      </c>
      <c r="M161" s="594">
        <f t="shared" si="43"/>
        <v>4.4849814794520553</v>
      </c>
      <c r="N161" s="594">
        <f t="shared" si="44"/>
        <v>4.4005866657021553</v>
      </c>
      <c r="O161" s="597">
        <f t="shared" si="32"/>
        <v>52.807040000000008</v>
      </c>
      <c r="P161" s="395"/>
      <c r="Q161" s="314"/>
      <c r="R161" s="314"/>
      <c r="S161" s="843"/>
      <c r="T161" s="314"/>
      <c r="U161" s="844"/>
      <c r="V161" s="100"/>
      <c r="W161" s="845"/>
      <c r="X161" s="318"/>
      <c r="Y161" s="318"/>
      <c r="Z161" s="843"/>
      <c r="AA161" s="846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42"/>
      <c r="BJ161" s="142"/>
      <c r="BK161" s="142"/>
      <c r="BL161" s="142"/>
      <c r="BM161" s="142"/>
      <c r="BN161" s="37"/>
      <c r="BO161" s="38"/>
      <c r="BP161" s="38"/>
      <c r="BQ161" s="38"/>
    </row>
    <row r="162" spans="1:69" s="9" customFormat="1" ht="200.1" customHeight="1" x14ac:dyDescent="1.05">
      <c r="A162" s="472" t="s">
        <v>21</v>
      </c>
      <c r="B162" s="91" t="s">
        <v>22</v>
      </c>
      <c r="C162" s="91" t="s">
        <v>112</v>
      </c>
      <c r="D162" s="91" t="s">
        <v>53</v>
      </c>
      <c r="E162" s="48">
        <v>1.1000000000000001</v>
      </c>
      <c r="F162" s="49">
        <v>1</v>
      </c>
      <c r="G162" s="91" t="s">
        <v>85</v>
      </c>
      <c r="H162" s="91" t="s">
        <v>88</v>
      </c>
      <c r="I162" s="49">
        <v>0.23077</v>
      </c>
      <c r="J162" s="594">
        <f t="shared" si="45"/>
        <v>0.25384700000000004</v>
      </c>
      <c r="K162" s="594">
        <f t="shared" si="41"/>
        <v>3.6164504109589046E-2</v>
      </c>
      <c r="L162" s="594">
        <f t="shared" si="42"/>
        <v>1.0849351232876714</v>
      </c>
      <c r="M162" s="594">
        <f t="shared" si="43"/>
        <v>1.1210996273972604</v>
      </c>
      <c r="N162" s="594">
        <f t="shared" si="44"/>
        <v>1.1000036664255701</v>
      </c>
      <c r="O162" s="597">
        <f t="shared" si="32"/>
        <v>13.200044000000002</v>
      </c>
      <c r="P162" s="395"/>
      <c r="Q162" s="314"/>
      <c r="R162" s="314"/>
      <c r="S162" s="843"/>
      <c r="T162" s="314"/>
      <c r="U162" s="844"/>
      <c r="V162" s="100"/>
      <c r="W162" s="845"/>
      <c r="X162" s="318"/>
      <c r="Y162" s="318"/>
      <c r="Z162" s="843"/>
      <c r="AA162" s="846"/>
      <c r="AB162" s="123"/>
      <c r="AC162" s="123"/>
      <c r="AD162" s="123"/>
      <c r="AE162" s="123"/>
      <c r="AF162" s="123"/>
      <c r="AG162" s="123"/>
      <c r="AH162" s="123"/>
      <c r="AI162" s="123"/>
      <c r="AJ162" s="143"/>
      <c r="AK162" s="14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42"/>
      <c r="BJ162" s="142"/>
      <c r="BK162" s="142"/>
      <c r="BL162" s="142"/>
      <c r="BM162" s="142"/>
      <c r="BN162" s="37"/>
      <c r="BO162" s="38"/>
      <c r="BP162" s="38"/>
      <c r="BQ162" s="38"/>
    </row>
    <row r="163" spans="1:69" s="9" customFormat="1" ht="200.1" customHeight="1" x14ac:dyDescent="1.05">
      <c r="A163" s="472" t="s">
        <v>21</v>
      </c>
      <c r="B163" s="91" t="s">
        <v>22</v>
      </c>
      <c r="C163" s="91" t="s">
        <v>112</v>
      </c>
      <c r="D163" s="91" t="s">
        <v>53</v>
      </c>
      <c r="E163" s="48">
        <v>1.1000000000000001</v>
      </c>
      <c r="F163" s="49">
        <v>1</v>
      </c>
      <c r="G163" s="91" t="s">
        <v>86</v>
      </c>
      <c r="H163" s="91" t="s">
        <v>88</v>
      </c>
      <c r="I163" s="49">
        <v>0.23077</v>
      </c>
      <c r="J163" s="594">
        <f t="shared" si="45"/>
        <v>0.25384700000000004</v>
      </c>
      <c r="K163" s="594">
        <f t="shared" si="41"/>
        <v>3.6164504109589046E-2</v>
      </c>
      <c r="L163" s="594">
        <f t="shared" si="42"/>
        <v>1.0849351232876714</v>
      </c>
      <c r="M163" s="594">
        <f t="shared" si="43"/>
        <v>1.1210996273972604</v>
      </c>
      <c r="N163" s="594">
        <f t="shared" si="44"/>
        <v>1.1000036664255701</v>
      </c>
      <c r="O163" s="597">
        <f t="shared" si="32"/>
        <v>13.200044000000002</v>
      </c>
      <c r="P163" s="395"/>
      <c r="Q163" s="314"/>
      <c r="R163" s="314"/>
      <c r="S163" s="843"/>
      <c r="T163" s="314"/>
      <c r="U163" s="844"/>
      <c r="V163" s="100"/>
      <c r="W163" s="845"/>
      <c r="X163" s="318"/>
      <c r="Y163" s="318"/>
      <c r="Z163" s="843"/>
      <c r="AA163" s="846"/>
      <c r="AB163" s="123"/>
      <c r="AC163" s="123"/>
      <c r="AD163" s="123"/>
      <c r="AE163" s="123"/>
      <c r="AF163" s="123"/>
      <c r="AG163" s="123"/>
      <c r="AH163" s="123"/>
      <c r="AI163" s="123"/>
      <c r="AJ163" s="144"/>
      <c r="AK163" s="144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42"/>
      <c r="BJ163" s="142"/>
      <c r="BK163" s="142"/>
      <c r="BL163" s="142"/>
      <c r="BM163" s="142"/>
      <c r="BN163" s="37"/>
      <c r="BO163" s="38"/>
      <c r="BP163" s="38"/>
      <c r="BQ163" s="38"/>
    </row>
    <row r="164" spans="1:69" s="9" customFormat="1" ht="200.1" customHeight="1" x14ac:dyDescent="1.05">
      <c r="A164" s="472" t="s">
        <v>21</v>
      </c>
      <c r="B164" s="91" t="s">
        <v>22</v>
      </c>
      <c r="C164" s="91" t="s">
        <v>112</v>
      </c>
      <c r="D164" s="33" t="s">
        <v>91</v>
      </c>
      <c r="E164" s="48">
        <v>0.12</v>
      </c>
      <c r="F164" s="49">
        <v>1</v>
      </c>
      <c r="G164" s="91" t="s">
        <v>260</v>
      </c>
      <c r="H164" s="91" t="s">
        <v>45</v>
      </c>
      <c r="I164" s="49">
        <v>0.46160000000000001</v>
      </c>
      <c r="J164" s="594">
        <f t="shared" ref="J164" si="46">F164*E164*I164</f>
        <v>5.5391999999999997E-2</v>
      </c>
      <c r="K164" s="594">
        <f t="shared" si="41"/>
        <v>7.8914630136986304E-3</v>
      </c>
      <c r="L164" s="594"/>
      <c r="M164" s="594"/>
      <c r="N164" s="594">
        <f t="shared" si="44"/>
        <v>0.24003199994739025</v>
      </c>
      <c r="O164" s="597">
        <f t="shared" ref="O164" si="47">J164*52</f>
        <v>2.8803839999999998</v>
      </c>
      <c r="P164" s="395"/>
      <c r="Q164" s="558"/>
      <c r="R164" s="558"/>
      <c r="S164" s="558"/>
      <c r="T164" s="558"/>
      <c r="U164" s="559"/>
      <c r="V164" s="100"/>
      <c r="W164" s="560"/>
      <c r="X164" s="560"/>
      <c r="Y164" s="560"/>
      <c r="Z164" s="558"/>
      <c r="AA164" s="561"/>
      <c r="AB164" s="561"/>
      <c r="AC164" s="561"/>
      <c r="AD164" s="561"/>
      <c r="AE164" s="561"/>
      <c r="AF164" s="561"/>
      <c r="AG164" s="561"/>
      <c r="AH164" s="561"/>
      <c r="AI164" s="561"/>
      <c r="AJ164" s="144"/>
      <c r="AK164" s="144"/>
      <c r="AL164" s="561"/>
      <c r="AM164" s="561"/>
      <c r="AN164" s="561"/>
      <c r="AO164" s="561"/>
      <c r="AP164" s="561"/>
      <c r="AQ164" s="561"/>
      <c r="AR164" s="561"/>
      <c r="AS164" s="561"/>
      <c r="AT164" s="561"/>
      <c r="AU164" s="561"/>
      <c r="AV164" s="561"/>
      <c r="AW164" s="561"/>
      <c r="AX164" s="561"/>
      <c r="AY164" s="561"/>
      <c r="AZ164" s="561"/>
      <c r="BA164" s="561"/>
      <c r="BB164" s="561"/>
      <c r="BC164" s="561"/>
      <c r="BD164" s="561"/>
      <c r="BE164" s="561"/>
      <c r="BF164" s="561"/>
      <c r="BG164" s="561"/>
      <c r="BH164" s="561"/>
      <c r="BI164" s="142"/>
      <c r="BJ164" s="142"/>
      <c r="BK164" s="142"/>
      <c r="BL164" s="142"/>
      <c r="BM164" s="142"/>
      <c r="BN164" s="37"/>
      <c r="BO164" s="38"/>
      <c r="BP164" s="38"/>
      <c r="BQ164" s="38"/>
    </row>
    <row r="165" spans="1:69" s="9" customFormat="1" ht="200.1" customHeight="1" x14ac:dyDescent="1.05">
      <c r="A165" s="797" t="s">
        <v>113</v>
      </c>
      <c r="B165" s="798"/>
      <c r="C165" s="798"/>
      <c r="D165" s="798"/>
      <c r="E165" s="798"/>
      <c r="F165" s="798"/>
      <c r="G165" s="798"/>
      <c r="H165" s="798"/>
      <c r="I165" s="799"/>
      <c r="J165" s="611">
        <f>SUM(J79:J163)</f>
        <v>91.75035309999987</v>
      </c>
      <c r="K165" s="611">
        <f>SUM(K79:K163)</f>
        <v>13.071283181369861</v>
      </c>
      <c r="L165" s="611">
        <f>SUM(L79:L163)</f>
        <v>390.00780042739751</v>
      </c>
      <c r="M165" s="611">
        <f>SUM(M79:M163)</f>
        <v>403.00806044164312</v>
      </c>
      <c r="N165" s="611">
        <f>SUM(N79:N163)</f>
        <v>397.58486334619113</v>
      </c>
      <c r="O165" s="612">
        <f>SUM(O79:O164)</f>
        <v>4773.8987452000019</v>
      </c>
      <c r="P165" s="316"/>
      <c r="Q165" s="284"/>
      <c r="R165" s="284"/>
      <c r="S165" s="332"/>
      <c r="T165" s="392"/>
      <c r="U165" s="316"/>
      <c r="V165" s="316"/>
      <c r="W165" s="318"/>
      <c r="X165" s="318"/>
      <c r="Y165" s="318"/>
      <c r="Z165" s="316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6"/>
      <c r="AK165" s="146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37"/>
      <c r="BO165" s="39"/>
      <c r="BP165" s="39"/>
      <c r="BQ165" s="39"/>
    </row>
    <row r="166" spans="1:69" s="9" customFormat="1" ht="200.1" customHeight="1" x14ac:dyDescent="1.05">
      <c r="A166" s="488"/>
      <c r="B166" s="147"/>
      <c r="C166" s="147"/>
      <c r="D166" s="147"/>
      <c r="E166" s="147"/>
      <c r="F166" s="147"/>
      <c r="G166" s="147"/>
      <c r="H166" s="147"/>
      <c r="I166" s="147"/>
      <c r="J166" s="50"/>
      <c r="K166" s="50"/>
      <c r="L166" s="50"/>
      <c r="M166" s="50"/>
      <c r="N166" s="50"/>
      <c r="O166" s="476"/>
      <c r="P166" s="331"/>
      <c r="Q166" s="331"/>
      <c r="R166" s="331"/>
      <c r="S166" s="333"/>
      <c r="T166" s="392"/>
      <c r="U166" s="331"/>
      <c r="V166" s="331"/>
      <c r="W166" s="316"/>
      <c r="X166" s="393"/>
      <c r="Y166" s="316"/>
      <c r="Z166" s="316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37"/>
      <c r="BO166" s="38"/>
      <c r="BP166" s="38"/>
      <c r="BQ166" s="38"/>
    </row>
    <row r="167" spans="1:69" s="9" customFormat="1" ht="200.1" customHeight="1" thickBot="1" x14ac:dyDescent="1.1000000000000001">
      <c r="A167" s="832" t="s">
        <v>114</v>
      </c>
      <c r="B167" s="833"/>
      <c r="C167" s="833"/>
      <c r="D167" s="833"/>
      <c r="E167" s="833"/>
      <c r="F167" s="833"/>
      <c r="G167" s="833"/>
      <c r="H167" s="833"/>
      <c r="I167" s="834"/>
      <c r="J167" s="613">
        <f>J165+J74+J67</f>
        <v>233.10477434999979</v>
      </c>
      <c r="K167" s="613">
        <f>K165+K74+K67</f>
        <v>33.20944730465753</v>
      </c>
      <c r="L167" s="613">
        <f>L165+L74+L67</f>
        <v>895.42395700274051</v>
      </c>
      <c r="M167" s="613">
        <f>M165+M67+M74</f>
        <v>925.27142223616318</v>
      </c>
      <c r="N167" s="613">
        <f>N165+N74+N67</f>
        <v>1010.1206886286029</v>
      </c>
      <c r="O167" s="614">
        <f>O165+O74+O67</f>
        <v>12124.328650199996</v>
      </c>
      <c r="P167" s="394"/>
      <c r="Q167" s="394"/>
      <c r="R167" s="394"/>
      <c r="S167" s="394"/>
      <c r="T167" s="394"/>
      <c r="U167" s="394"/>
      <c r="V167" s="394"/>
      <c r="W167" s="394"/>
      <c r="X167" s="394"/>
      <c r="Y167" s="394"/>
      <c r="Z167" s="394"/>
      <c r="AA167" s="418"/>
      <c r="AB167" s="419"/>
      <c r="AC167" s="419"/>
      <c r="AD167" s="419"/>
      <c r="AE167" s="419"/>
      <c r="AF167" s="419"/>
      <c r="AG167" s="419"/>
      <c r="AH167" s="419"/>
      <c r="AI167" s="419"/>
      <c r="AJ167" s="419"/>
      <c r="AK167" s="419"/>
      <c r="AL167" s="419"/>
      <c r="AM167" s="419"/>
      <c r="AN167" s="419"/>
      <c r="AO167" s="419"/>
      <c r="AP167" s="419"/>
      <c r="AQ167" s="419"/>
      <c r="AR167" s="419"/>
      <c r="AS167" s="419"/>
      <c r="AT167" s="419"/>
      <c r="AU167" s="419"/>
      <c r="AV167" s="419"/>
      <c r="AW167" s="419"/>
      <c r="AX167" s="419"/>
      <c r="AY167" s="419"/>
      <c r="AZ167" s="419"/>
      <c r="BA167" s="419"/>
      <c r="BB167" s="419"/>
      <c r="BC167" s="419"/>
      <c r="BD167" s="419"/>
      <c r="BE167" s="419"/>
      <c r="BF167" s="419"/>
      <c r="BG167" s="419"/>
      <c r="BH167" s="419"/>
      <c r="BI167" s="151"/>
      <c r="BJ167" s="151"/>
      <c r="BK167" s="151"/>
      <c r="BL167" s="151"/>
      <c r="BM167" s="32"/>
      <c r="BN167" s="120"/>
      <c r="BO167" s="38"/>
      <c r="BP167" s="38"/>
      <c r="BQ167" s="38"/>
    </row>
    <row r="168" spans="1:69" s="9" customFormat="1" ht="200.1" customHeight="1" x14ac:dyDescent="1.05">
      <c r="A168" s="835"/>
      <c r="B168" s="836"/>
      <c r="C168" s="836"/>
      <c r="D168" s="836"/>
      <c r="E168" s="836"/>
      <c r="F168" s="836"/>
      <c r="G168" s="836"/>
      <c r="H168" s="836"/>
      <c r="I168" s="836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9"/>
      <c r="V168" s="148"/>
      <c r="W168" s="148"/>
      <c r="X168" s="148"/>
      <c r="Y168" s="148"/>
      <c r="Z168" s="148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0"/>
      <c r="AK168" s="150"/>
      <c r="AL168" s="150"/>
      <c r="AM168" s="150"/>
      <c r="AN168" s="150"/>
      <c r="AO168" s="150"/>
      <c r="AP168" s="150"/>
      <c r="AQ168" s="151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6"/>
      <c r="BN168" s="37"/>
      <c r="BO168" s="38"/>
      <c r="BP168" s="38"/>
      <c r="BQ168" s="38"/>
    </row>
    <row r="169" spans="1:69" s="9" customFormat="1" ht="200.1" customHeight="1" thickBot="1" x14ac:dyDescent="1.4">
      <c r="A169" s="153"/>
      <c r="B169" s="154"/>
      <c r="C169" s="154"/>
      <c r="D169" s="837" t="s">
        <v>115</v>
      </c>
      <c r="E169" s="837"/>
      <c r="F169" s="837"/>
      <c r="G169" s="837"/>
      <c r="H169" s="155"/>
      <c r="I169" s="155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0"/>
      <c r="AK169" s="150"/>
      <c r="AL169" s="156"/>
      <c r="AM169" s="156"/>
      <c r="AN169" s="156"/>
      <c r="AO169" s="156"/>
      <c r="AP169" s="156"/>
      <c r="AQ169" s="151"/>
      <c r="AR169" s="152"/>
      <c r="AS169" s="164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6"/>
      <c r="BN169" s="37"/>
      <c r="BO169" s="39"/>
      <c r="BP169" s="39"/>
      <c r="BQ169" s="39"/>
    </row>
    <row r="170" spans="1:69" s="9" customFormat="1" ht="200.1" customHeight="1" thickBot="1" x14ac:dyDescent="1.4">
      <c r="A170" s="153"/>
      <c r="B170" s="154"/>
      <c r="C170" s="154"/>
      <c r="D170" s="158"/>
      <c r="E170" s="158"/>
      <c r="F170" s="158"/>
      <c r="G170" s="158"/>
      <c r="H170" s="155"/>
      <c r="I170" s="155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6"/>
      <c r="AB170" s="6"/>
      <c r="AC170" s="6"/>
      <c r="AD170" s="6"/>
      <c r="AE170" s="6"/>
      <c r="AF170" s="6"/>
      <c r="AG170" s="6"/>
      <c r="AH170" s="6"/>
      <c r="AI170" s="6"/>
      <c r="AJ170" s="159"/>
      <c r="AK170" s="159"/>
      <c r="AL170" s="160"/>
      <c r="AM170" s="160"/>
      <c r="AN170" s="160"/>
      <c r="AO170" s="160"/>
      <c r="AP170" s="160"/>
      <c r="AQ170" s="152"/>
      <c r="AR170" s="152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37"/>
      <c r="BO170" s="39"/>
      <c r="BP170" s="39"/>
      <c r="BQ170" s="39"/>
    </row>
    <row r="171" spans="1:69" s="9" customFormat="1" ht="200.1" customHeight="1" thickBot="1" x14ac:dyDescent="1.4">
      <c r="A171" s="178" t="s">
        <v>242</v>
      </c>
      <c r="B171" s="154"/>
      <c r="C171" s="154"/>
      <c r="D171" s="161" t="s">
        <v>8</v>
      </c>
      <c r="E171" s="162" t="s">
        <v>9</v>
      </c>
      <c r="F171" s="163" t="s">
        <v>10</v>
      </c>
      <c r="G171" s="161" t="s">
        <v>3</v>
      </c>
      <c r="H171" s="155"/>
      <c r="I171" s="155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6"/>
      <c r="AB171" s="6"/>
      <c r="AC171" s="6"/>
      <c r="AD171" s="6"/>
      <c r="AE171" s="6"/>
      <c r="AF171" s="6"/>
      <c r="AG171" s="6"/>
      <c r="AH171" s="6"/>
      <c r="AI171" s="6"/>
      <c r="AJ171" s="159"/>
      <c r="AK171" s="159"/>
      <c r="AL171" s="160"/>
      <c r="AM171" s="160"/>
      <c r="AN171" s="160"/>
      <c r="AO171" s="160"/>
      <c r="AP171" s="160"/>
      <c r="AQ171" s="152"/>
      <c r="AR171" s="164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37"/>
      <c r="BO171" s="38"/>
      <c r="BP171" s="38"/>
      <c r="BQ171" s="38"/>
    </row>
    <row r="172" spans="1:69" s="9" customFormat="1" ht="200.1" customHeight="1" thickBot="1" x14ac:dyDescent="1.4">
      <c r="A172" s="178" t="s">
        <v>244</v>
      </c>
      <c r="B172" s="541"/>
      <c r="C172" s="154"/>
      <c r="D172" s="165" t="s">
        <v>39</v>
      </c>
      <c r="E172" s="166">
        <v>7</v>
      </c>
      <c r="F172" s="165">
        <f>F24+F33+F34</f>
        <v>65</v>
      </c>
      <c r="G172" s="165" t="s">
        <v>261</v>
      </c>
      <c r="H172" s="155"/>
      <c r="I172" s="155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284"/>
      <c r="W172" s="334"/>
      <c r="X172" s="334"/>
      <c r="Y172" s="838"/>
      <c r="Z172" s="838"/>
      <c r="AA172" s="838"/>
      <c r="AB172" s="838"/>
      <c r="AC172" s="838"/>
      <c r="AD172" s="838"/>
      <c r="AE172" s="838"/>
      <c r="AF172" s="838"/>
      <c r="AG172" s="838"/>
      <c r="AH172" s="838"/>
      <c r="AI172" s="838"/>
      <c r="AJ172" s="838"/>
      <c r="AK172" s="335"/>
      <c r="AL172" s="382"/>
      <c r="AM172" s="171"/>
      <c r="AN172" s="382"/>
      <c r="AO172" s="171"/>
      <c r="AP172" s="171"/>
      <c r="AQ172" s="383"/>
      <c r="AR172" s="842"/>
      <c r="AS172" s="842"/>
      <c r="AT172" s="842"/>
      <c r="AU172" s="842"/>
      <c r="AV172" s="842"/>
      <c r="AW172" s="842"/>
      <c r="AX172" s="384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37"/>
      <c r="BO172" s="38"/>
      <c r="BP172" s="38"/>
      <c r="BQ172" s="38"/>
    </row>
    <row r="173" spans="1:69" s="9" customFormat="1" ht="200.1" customHeight="1" thickBot="1" x14ac:dyDescent="1.4">
      <c r="A173" s="178" t="s">
        <v>246</v>
      </c>
      <c r="B173" s="541"/>
      <c r="C173" s="541"/>
      <c r="D173" s="165" t="s">
        <v>24</v>
      </c>
      <c r="E173" s="166">
        <v>1.1000000000000001</v>
      </c>
      <c r="F173" s="590">
        <f>F14+F17+F21+F22+F23+F26+F27+F28+F29+F30+F31+F32+F35+F36+F37+F38+F39+F40+F41+F42+F43+F44+F45+F46+F47+F48+F49+F50+F51+F52+F53+F54+F55+F56+F57+F58+F59+F60+F61+F62+F63+F64+F65+F66</f>
        <v>91</v>
      </c>
      <c r="G173" s="165" t="s">
        <v>116</v>
      </c>
      <c r="H173" s="155"/>
      <c r="I173" s="155"/>
      <c r="J173" s="148"/>
      <c r="K173" s="148"/>
      <c r="L173" s="167"/>
      <c r="M173" s="148"/>
      <c r="N173" s="148"/>
      <c r="O173" s="148"/>
      <c r="P173" s="148"/>
      <c r="Q173" s="148"/>
      <c r="R173" s="148"/>
      <c r="S173" s="148"/>
      <c r="T173" s="148"/>
      <c r="U173" s="148"/>
      <c r="V173" s="335"/>
      <c r="W173" s="335"/>
      <c r="X173" s="335"/>
      <c r="Y173" s="827"/>
      <c r="Z173" s="827"/>
      <c r="AA173" s="336"/>
      <c r="AB173" s="336"/>
      <c r="AC173" s="171"/>
      <c r="AD173" s="171"/>
      <c r="AE173" s="173"/>
      <c r="AF173" s="173"/>
      <c r="AG173" s="337"/>
      <c r="AH173" s="337"/>
      <c r="AI173" s="338"/>
      <c r="AJ173" s="339"/>
      <c r="AK173" s="339"/>
      <c r="AL173" s="339"/>
      <c r="AM173" s="339"/>
      <c r="AN173" s="339"/>
      <c r="AO173" s="385"/>
      <c r="AP173" s="385"/>
      <c r="AQ173" s="383"/>
      <c r="AR173" s="386"/>
      <c r="AS173" s="420"/>
      <c r="AT173" s="420"/>
      <c r="AU173" s="421"/>
      <c r="AV173" s="421"/>
      <c r="AW173" s="422"/>
      <c r="AX173" s="313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37"/>
      <c r="BO173" s="38"/>
      <c r="BP173" s="38"/>
      <c r="BQ173" s="38"/>
    </row>
    <row r="174" spans="1:69" s="9" customFormat="1" ht="200.1" customHeight="1" thickBot="1" x14ac:dyDescent="1.4">
      <c r="A174" s="178" t="s">
        <v>278</v>
      </c>
      <c r="B174" s="154"/>
      <c r="C174" s="154"/>
      <c r="D174" s="165" t="s">
        <v>32</v>
      </c>
      <c r="E174" s="166">
        <v>0.24</v>
      </c>
      <c r="F174" s="165">
        <f>F16+F18+F19+F20+F25+F15</f>
        <v>12</v>
      </c>
      <c r="G174" s="165" t="s">
        <v>116</v>
      </c>
      <c r="H174" s="155"/>
      <c r="I174" s="155"/>
      <c r="J174" s="148"/>
      <c r="K174" s="148"/>
      <c r="L174" s="167"/>
      <c r="M174" s="148"/>
      <c r="N174" s="148"/>
      <c r="O174" s="148"/>
      <c r="P174" s="148"/>
      <c r="Q174" s="148"/>
      <c r="R174" s="148"/>
      <c r="S174" s="148"/>
      <c r="T174" s="148"/>
      <c r="U174" s="148"/>
      <c r="V174" s="340"/>
      <c r="W174" s="340"/>
      <c r="X174" s="340"/>
      <c r="Y174" s="341"/>
      <c r="Z174" s="341"/>
      <c r="AA174" s="174"/>
      <c r="AB174" s="174"/>
      <c r="AC174" s="171"/>
      <c r="AD174" s="171"/>
      <c r="AE174" s="284"/>
      <c r="AF174" s="284"/>
      <c r="AG174" s="342"/>
      <c r="AH174" s="342"/>
      <c r="AI174" s="174"/>
      <c r="AJ174" s="343"/>
      <c r="AK174" s="343"/>
      <c r="AL174" s="169"/>
      <c r="AM174" s="169"/>
      <c r="AN174" s="169"/>
      <c r="AO174" s="340"/>
      <c r="AP174" s="340"/>
      <c r="AQ174" s="383"/>
      <c r="AR174" s="387"/>
      <c r="AS174" s="423"/>
      <c r="AT174" s="423"/>
      <c r="AU174" s="424"/>
      <c r="AV174" s="424"/>
      <c r="AW174" s="424"/>
      <c r="AX174" s="425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37"/>
      <c r="BO174" s="38"/>
      <c r="BP174" s="38"/>
      <c r="BQ174" s="38"/>
    </row>
    <row r="175" spans="1:69" s="9" customFormat="1" ht="200.1" customHeight="1" thickBot="1" x14ac:dyDescent="1.4">
      <c r="A175" s="840" t="s">
        <v>248</v>
      </c>
      <c r="B175" s="840"/>
      <c r="C175" s="841"/>
      <c r="D175" s="168" t="s">
        <v>24</v>
      </c>
      <c r="E175" s="166">
        <v>1.1000000000000001</v>
      </c>
      <c r="F175" s="165">
        <f>F79+F83+F87+F93+F124+F127+F130+F135+F137+F140+F143+F145+F148+F151+F152+F155+F158+F161+F100</f>
        <v>55</v>
      </c>
      <c r="G175" s="165" t="s">
        <v>84</v>
      </c>
      <c r="H175" s="155"/>
      <c r="I175" s="155"/>
      <c r="J175" s="148"/>
      <c r="K175" s="148"/>
      <c r="L175" s="167"/>
      <c r="M175" s="148"/>
      <c r="N175" s="148"/>
      <c r="O175" s="148"/>
      <c r="P175" s="148"/>
      <c r="Q175" s="148"/>
      <c r="R175" s="148"/>
      <c r="S175" s="148"/>
      <c r="T175" s="148"/>
      <c r="U175" s="148"/>
      <c r="V175" s="344"/>
      <c r="W175" s="344"/>
      <c r="X175" s="344"/>
      <c r="Y175" s="341"/>
      <c r="Z175" s="341"/>
      <c r="AA175" s="174"/>
      <c r="AB175" s="174"/>
      <c r="AC175" s="171"/>
      <c r="AD175" s="171"/>
      <c r="AE175" s="284"/>
      <c r="AF175" s="284"/>
      <c r="AG175" s="342"/>
      <c r="AH175" s="342"/>
      <c r="AI175" s="174"/>
      <c r="AJ175" s="343"/>
      <c r="AK175" s="343"/>
      <c r="AL175" s="169"/>
      <c r="AM175" s="169"/>
      <c r="AN175" s="169"/>
      <c r="AO175" s="340"/>
      <c r="AP175" s="340"/>
      <c r="AQ175" s="383"/>
      <c r="AR175" s="387"/>
      <c r="AS175" s="423"/>
      <c r="AT175" s="423"/>
      <c r="AU175" s="424"/>
      <c r="AV175" s="424"/>
      <c r="AW175" s="424"/>
      <c r="AX175" s="425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37"/>
      <c r="BO175" s="38"/>
      <c r="BP175" s="38"/>
      <c r="BQ175" s="38"/>
    </row>
    <row r="176" spans="1:69" s="9" customFormat="1" ht="200.1" customHeight="1" thickBot="1" x14ac:dyDescent="1.4">
      <c r="A176" s="153"/>
      <c r="B176" s="154"/>
      <c r="C176" s="154"/>
      <c r="D176" s="165" t="s">
        <v>32</v>
      </c>
      <c r="E176" s="166">
        <v>0.24</v>
      </c>
      <c r="F176" s="165">
        <f>F91+F97+F104+F105+F108+F111+F114+F117</f>
        <v>10</v>
      </c>
      <c r="G176" s="165" t="s">
        <v>84</v>
      </c>
      <c r="H176" s="155"/>
      <c r="I176" s="155"/>
      <c r="J176" s="148"/>
      <c r="K176" s="148"/>
      <c r="L176" s="167"/>
      <c r="M176" s="148"/>
      <c r="N176" s="148"/>
      <c r="O176" s="148"/>
      <c r="P176" s="148"/>
      <c r="Q176" s="148"/>
      <c r="R176" s="148"/>
      <c r="S176" s="148"/>
      <c r="T176" s="148"/>
      <c r="U176" s="148"/>
      <c r="V176" s="344"/>
      <c r="W176" s="344"/>
      <c r="X176" s="344"/>
      <c r="Y176" s="341"/>
      <c r="Z176" s="341"/>
      <c r="AA176" s="174"/>
      <c r="AB176" s="174"/>
      <c r="AC176" s="171"/>
      <c r="AD176" s="171"/>
      <c r="AE176" s="284"/>
      <c r="AF176" s="284"/>
      <c r="AG176" s="342"/>
      <c r="AH176" s="342"/>
      <c r="AI176" s="174"/>
      <c r="AJ176" s="343"/>
      <c r="AK176" s="343"/>
      <c r="AL176" s="169"/>
      <c r="AM176" s="169"/>
      <c r="AN176" s="169"/>
      <c r="AO176" s="340"/>
      <c r="AP176" s="340"/>
      <c r="AQ176" s="383"/>
      <c r="AR176" s="387"/>
      <c r="AS176" s="423"/>
      <c r="AT176" s="423"/>
      <c r="AU176" s="424"/>
      <c r="AV176" s="424"/>
      <c r="AW176" s="424"/>
      <c r="AX176" s="425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37"/>
      <c r="BO176" s="38"/>
      <c r="BP176" s="38"/>
      <c r="BQ176" s="38"/>
    </row>
    <row r="177" spans="1:69" s="9" customFormat="1" ht="200.1" customHeight="1" thickBot="1" x14ac:dyDescent="1.4">
      <c r="A177" s="153"/>
      <c r="B177" s="154"/>
      <c r="C177" s="154"/>
      <c r="D177" s="168" t="s">
        <v>24</v>
      </c>
      <c r="E177" s="166">
        <v>1.1000000000000001</v>
      </c>
      <c r="F177" s="165">
        <f>F81+F126+F128+F131+F139+F142+F147+F150+F154+F157+F160+F163</f>
        <v>14</v>
      </c>
      <c r="G177" s="165" t="s">
        <v>86</v>
      </c>
      <c r="H177" s="155"/>
      <c r="I177" s="155"/>
      <c r="J177" s="148"/>
      <c r="K177" s="148"/>
      <c r="L177" s="167"/>
      <c r="M177" s="148"/>
      <c r="N177" s="148"/>
      <c r="O177" s="148"/>
      <c r="P177" s="148"/>
      <c r="Q177" s="148"/>
      <c r="R177" s="148"/>
      <c r="S177" s="148"/>
      <c r="T177" s="148"/>
      <c r="U177" s="148"/>
      <c r="V177" s="170"/>
      <c r="W177" s="170"/>
      <c r="X177" s="170"/>
      <c r="Y177" s="341"/>
      <c r="Z177" s="341"/>
      <c r="AA177" s="173"/>
      <c r="AB177" s="173"/>
      <c r="AC177" s="171"/>
      <c r="AD177" s="171"/>
      <c r="AE177" s="284"/>
      <c r="AF177" s="284"/>
      <c r="AG177" s="342"/>
      <c r="AH177" s="342"/>
      <c r="AI177" s="174"/>
      <c r="AJ177" s="343"/>
      <c r="AK177" s="343"/>
      <c r="AL177" s="169"/>
      <c r="AM177" s="169"/>
      <c r="AN177" s="169"/>
      <c r="AO177" s="169"/>
      <c r="AP177" s="169"/>
      <c r="AQ177" s="383"/>
      <c r="AR177" s="6"/>
      <c r="AS177" s="152"/>
      <c r="AT177" s="426"/>
      <c r="AU177" s="152"/>
      <c r="AV177" s="427"/>
      <c r="AW177" s="428"/>
      <c r="AX177" s="425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37"/>
      <c r="BO177" s="38"/>
      <c r="BP177" s="38"/>
      <c r="BQ177" s="38"/>
    </row>
    <row r="178" spans="1:69" s="9" customFormat="1" ht="200.1" customHeight="1" thickBot="1" x14ac:dyDescent="1.4">
      <c r="A178" s="153"/>
      <c r="B178" s="154"/>
      <c r="C178" s="154"/>
      <c r="D178" s="165" t="s">
        <v>32</v>
      </c>
      <c r="E178" s="166">
        <v>0.24</v>
      </c>
      <c r="F178" s="165">
        <f>F85+F89+F95+F85+F99+F107+F110+F113+F116+F119</f>
        <v>14</v>
      </c>
      <c r="G178" s="165" t="s">
        <v>86</v>
      </c>
      <c r="H178" s="155"/>
      <c r="I178" s="155"/>
      <c r="J178" s="148"/>
      <c r="K178" s="148"/>
      <c r="L178" s="167"/>
      <c r="M178" s="148"/>
      <c r="N178" s="148"/>
      <c r="O178" s="148"/>
      <c r="P178" s="148"/>
      <c r="Q178" s="148"/>
      <c r="R178" s="148"/>
      <c r="S178" s="148"/>
      <c r="T178" s="148"/>
      <c r="U178" s="148"/>
      <c r="V178" s="170"/>
      <c r="W178" s="170"/>
      <c r="X178" s="170"/>
      <c r="Y178" s="170"/>
      <c r="Z178" s="170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2"/>
      <c r="AK178" s="172"/>
      <c r="AL178" s="173"/>
      <c r="AM178" s="173"/>
      <c r="AN178" s="173"/>
      <c r="AO178" s="173"/>
      <c r="AP178" s="173"/>
      <c r="AQ178" s="383"/>
      <c r="AR178" s="6"/>
      <c r="AS178" s="152"/>
      <c r="AT178" s="152"/>
      <c r="AU178" s="152"/>
      <c r="AV178" s="152"/>
      <c r="AW178" s="152"/>
      <c r="AX178" s="152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37"/>
      <c r="BO178" s="38"/>
      <c r="BP178" s="38"/>
      <c r="BQ178" s="38"/>
    </row>
    <row r="179" spans="1:69" s="9" customFormat="1" ht="200.1" customHeight="1" thickBot="1" x14ac:dyDescent="1.4">
      <c r="A179" s="153"/>
      <c r="B179" s="154"/>
      <c r="C179" s="154"/>
      <c r="D179" s="165" t="s">
        <v>91</v>
      </c>
      <c r="E179" s="166">
        <v>0.12</v>
      </c>
      <c r="F179" s="165">
        <f>F102</f>
        <v>1</v>
      </c>
      <c r="G179" s="165" t="s">
        <v>86</v>
      </c>
      <c r="H179" s="155"/>
      <c r="I179" s="155"/>
      <c r="J179" s="148"/>
      <c r="K179" s="148"/>
      <c r="L179" s="167"/>
      <c r="M179" s="148"/>
      <c r="N179" s="148"/>
      <c r="O179" s="148"/>
      <c r="P179" s="148"/>
      <c r="Q179" s="148"/>
      <c r="R179" s="148"/>
      <c r="S179" s="148"/>
      <c r="T179" s="148"/>
      <c r="U179" s="148"/>
      <c r="V179" s="170"/>
      <c r="W179" s="170"/>
      <c r="X179" s="170"/>
      <c r="Y179" s="170"/>
      <c r="Z179" s="170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69"/>
      <c r="AK179" s="169"/>
      <c r="AL179" s="173"/>
      <c r="AM179" s="173"/>
      <c r="AN179" s="173"/>
      <c r="AO179" s="173"/>
      <c r="AP179" s="173"/>
      <c r="AQ179" s="383"/>
      <c r="AR179" s="6"/>
      <c r="AS179" s="6"/>
      <c r="AT179" s="6"/>
      <c r="AU179" s="6"/>
      <c r="AV179" s="157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37"/>
      <c r="BO179" s="38"/>
      <c r="BP179" s="38"/>
      <c r="BQ179" s="38"/>
    </row>
    <row r="180" spans="1:69" s="9" customFormat="1" ht="200.1" customHeight="1" thickBot="1" x14ac:dyDescent="1.4">
      <c r="A180" s="153"/>
      <c r="B180" s="154"/>
      <c r="C180" s="154"/>
      <c r="D180" s="168" t="s">
        <v>24</v>
      </c>
      <c r="E180" s="166">
        <v>1.1000000000000001</v>
      </c>
      <c r="F180" s="165">
        <f>F80+F84+F88+F94+F125+F129+F132+F136+F138+F141+F144+F146+F149+F153+F156+F159+F162</f>
        <v>33</v>
      </c>
      <c r="G180" s="165" t="s">
        <v>85</v>
      </c>
      <c r="H180" s="155"/>
      <c r="I180" s="155"/>
      <c r="J180" s="148"/>
      <c r="K180" s="148"/>
      <c r="L180" s="167"/>
      <c r="M180" s="148"/>
      <c r="N180" s="148"/>
      <c r="O180" s="148"/>
      <c r="P180" s="148"/>
      <c r="Q180" s="148"/>
      <c r="R180" s="148"/>
      <c r="S180" s="148"/>
      <c r="T180" s="148"/>
      <c r="U180" s="148"/>
      <c r="V180" s="170"/>
      <c r="W180" s="170"/>
      <c r="X180" s="170"/>
      <c r="Y180" s="170"/>
      <c r="Z180" s="170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345"/>
      <c r="AK180" s="345"/>
      <c r="AL180" s="174"/>
      <c r="AM180" s="174"/>
      <c r="AN180" s="174"/>
      <c r="AO180" s="388"/>
      <c r="AP180" s="174"/>
      <c r="AQ180" s="383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37"/>
      <c r="BO180" s="38"/>
      <c r="BP180" s="38"/>
      <c r="BQ180" s="38"/>
    </row>
    <row r="181" spans="1:69" s="9" customFormat="1" ht="200.1" customHeight="1" thickBot="1" x14ac:dyDescent="1.4">
      <c r="A181" s="153"/>
      <c r="B181" s="154"/>
      <c r="C181" s="154"/>
      <c r="D181" s="165" t="s">
        <v>32</v>
      </c>
      <c r="E181" s="175">
        <v>0.24</v>
      </c>
      <c r="F181" s="176">
        <f>F112+F109+F106+F98+F92+F115+F118+F123+F134</f>
        <v>10</v>
      </c>
      <c r="G181" s="165" t="s">
        <v>85</v>
      </c>
      <c r="H181" s="155"/>
      <c r="I181" s="155"/>
      <c r="J181" s="148"/>
      <c r="K181" s="148"/>
      <c r="L181" s="167"/>
      <c r="M181" s="148"/>
      <c r="N181" s="148"/>
      <c r="O181" s="148"/>
      <c r="P181" s="148"/>
      <c r="Q181" s="148"/>
      <c r="R181" s="148"/>
      <c r="S181" s="148"/>
      <c r="T181" s="148"/>
      <c r="U181" s="148"/>
      <c r="V181" s="170"/>
      <c r="W181" s="170"/>
      <c r="X181" s="170"/>
      <c r="Y181" s="170"/>
      <c r="Z181" s="170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69"/>
      <c r="AK181" s="169"/>
      <c r="AL181" s="389"/>
      <c r="AM181" s="389"/>
      <c r="AN181" s="389"/>
      <c r="AO181" s="389"/>
      <c r="AP181" s="171"/>
      <c r="AQ181" s="383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37"/>
      <c r="BO181" s="38"/>
      <c r="BP181" s="38"/>
      <c r="BQ181" s="38"/>
    </row>
    <row r="182" spans="1:69" s="9" customFormat="1" ht="200.1" customHeight="1" thickBot="1" x14ac:dyDescent="1.4">
      <c r="A182" s="153"/>
      <c r="B182" s="154"/>
      <c r="C182" s="154"/>
      <c r="D182" s="165" t="s">
        <v>91</v>
      </c>
      <c r="E182" s="166">
        <v>0.12</v>
      </c>
      <c r="F182" s="176">
        <f>F101</f>
        <v>1</v>
      </c>
      <c r="G182" s="165" t="s">
        <v>85</v>
      </c>
      <c r="H182" s="155"/>
      <c r="I182" s="155"/>
      <c r="J182" s="148"/>
      <c r="K182" s="148"/>
      <c r="L182" s="167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6"/>
      <c r="AB182" s="6"/>
      <c r="AC182" s="6"/>
      <c r="AD182" s="6"/>
      <c r="AE182" s="6"/>
      <c r="AF182" s="6"/>
      <c r="AG182" s="6"/>
      <c r="AH182" s="6"/>
      <c r="AI182" s="6"/>
      <c r="AJ182" s="157"/>
      <c r="AK182" s="157"/>
      <c r="AL182" s="6"/>
      <c r="AM182" s="6"/>
      <c r="AN182" s="6"/>
      <c r="AO182" s="6"/>
      <c r="AP182" s="6"/>
      <c r="AQ182" s="157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37"/>
      <c r="BO182" s="38"/>
      <c r="BP182" s="38"/>
      <c r="BQ182" s="38"/>
    </row>
    <row r="183" spans="1:69" s="9" customFormat="1" ht="200.1" customHeight="1" thickBot="1" x14ac:dyDescent="1.4">
      <c r="A183" s="153"/>
      <c r="B183" s="154"/>
      <c r="C183" s="154"/>
      <c r="D183" s="165" t="s">
        <v>91</v>
      </c>
      <c r="E183" s="166">
        <v>0.12</v>
      </c>
      <c r="F183" s="176">
        <v>8</v>
      </c>
      <c r="G183" s="165" t="s">
        <v>262</v>
      </c>
      <c r="H183" s="155"/>
      <c r="I183" s="155"/>
      <c r="J183" s="148"/>
      <c r="K183" s="148"/>
      <c r="L183" s="167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6"/>
      <c r="AB183" s="6"/>
      <c r="AC183" s="6"/>
      <c r="AD183" s="6"/>
      <c r="AE183" s="6"/>
      <c r="AF183" s="6"/>
      <c r="AG183" s="6"/>
      <c r="AH183" s="6"/>
      <c r="AI183" s="6"/>
      <c r="AJ183" s="157"/>
      <c r="AK183" s="157"/>
      <c r="AL183" s="6"/>
      <c r="AM183" s="6"/>
      <c r="AN183" s="6"/>
      <c r="AO183" s="6"/>
      <c r="AP183" s="6"/>
      <c r="AQ183" s="157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37"/>
      <c r="BO183" s="38"/>
      <c r="BP183" s="38"/>
      <c r="BQ183" s="38"/>
    </row>
    <row r="184" spans="1:69" s="9" customFormat="1" ht="200.1" customHeight="1" thickBot="1" x14ac:dyDescent="1.4">
      <c r="A184" s="177"/>
      <c r="B184" s="154"/>
      <c r="C184" s="154"/>
      <c r="D184" s="168" t="s">
        <v>39</v>
      </c>
      <c r="E184" s="166">
        <v>7</v>
      </c>
      <c r="F184" s="165" t="s">
        <v>279</v>
      </c>
      <c r="G184" s="165" t="s">
        <v>118</v>
      </c>
      <c r="H184" s="155"/>
      <c r="I184" s="155"/>
      <c r="J184" s="148"/>
      <c r="K184" s="148"/>
      <c r="L184" s="167"/>
      <c r="M184" s="167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37"/>
      <c r="BO184" s="38"/>
      <c r="BP184" s="38"/>
      <c r="BQ184" s="38"/>
    </row>
    <row r="185" spans="1:69" s="9" customFormat="1" ht="200.1" customHeight="1" thickBot="1" x14ac:dyDescent="1.4">
      <c r="A185" s="177"/>
      <c r="B185" s="154"/>
      <c r="C185" s="154"/>
      <c r="D185" s="168" t="s">
        <v>39</v>
      </c>
      <c r="E185" s="166">
        <v>7</v>
      </c>
      <c r="F185" s="165" t="s">
        <v>222</v>
      </c>
      <c r="G185" s="165" t="s">
        <v>84</v>
      </c>
      <c r="H185" s="155"/>
      <c r="I185" s="155"/>
      <c r="J185" s="148"/>
      <c r="K185" s="148"/>
      <c r="L185" s="167"/>
      <c r="M185" s="167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37"/>
      <c r="BO185" s="38"/>
      <c r="BP185" s="38"/>
      <c r="BQ185" s="38"/>
    </row>
    <row r="186" spans="1:69" s="9" customFormat="1" ht="200.1" customHeight="1" thickBot="1" x14ac:dyDescent="1.4">
      <c r="A186" s="177"/>
      <c r="B186" s="154"/>
      <c r="C186" s="154"/>
      <c r="D186" s="168" t="s">
        <v>39</v>
      </c>
      <c r="E186" s="166">
        <v>7</v>
      </c>
      <c r="F186" s="165" t="s">
        <v>271</v>
      </c>
      <c r="G186" s="165" t="s">
        <v>85</v>
      </c>
      <c r="H186" s="155"/>
      <c r="I186" s="155"/>
      <c r="J186" s="148"/>
      <c r="K186" s="148"/>
      <c r="L186" s="167"/>
      <c r="M186" s="167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37"/>
      <c r="BO186" s="38"/>
      <c r="BP186" s="38"/>
      <c r="BQ186" s="38"/>
    </row>
    <row r="187" spans="1:69" s="9" customFormat="1" ht="200.1" customHeight="1" thickBot="1" x14ac:dyDescent="1.4">
      <c r="A187" s="178"/>
      <c r="B187" s="154"/>
      <c r="C187" s="154"/>
      <c r="D187" s="168" t="s">
        <v>39</v>
      </c>
      <c r="E187" s="166">
        <v>7</v>
      </c>
      <c r="F187" s="165" t="s">
        <v>272</v>
      </c>
      <c r="G187" s="165" t="s">
        <v>86</v>
      </c>
      <c r="H187" s="155"/>
      <c r="I187" s="155"/>
      <c r="J187" s="179"/>
      <c r="K187" s="179"/>
      <c r="L187" s="180"/>
      <c r="M187" s="180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37"/>
      <c r="BO187" s="38"/>
      <c r="BP187" s="38"/>
      <c r="BQ187" s="38"/>
    </row>
    <row r="188" spans="1:69" s="188" customFormat="1" ht="80.099999999999994" customHeight="1" x14ac:dyDescent="0.8">
      <c r="A188" s="544"/>
      <c r="B188" s="544"/>
      <c r="C188" s="544"/>
      <c r="D188" s="556"/>
      <c r="E188" s="543"/>
      <c r="F188" s="723"/>
      <c r="G188" s="723"/>
      <c r="H188" s="544"/>
      <c r="I188" s="544"/>
      <c r="J188" s="544"/>
      <c r="K188" s="544"/>
      <c r="L188" s="544"/>
      <c r="M188" s="544"/>
      <c r="N188" s="544"/>
      <c r="O188" s="54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  <c r="AY188" s="185"/>
      <c r="AZ188" s="185"/>
      <c r="BA188" s="185"/>
      <c r="BB188" s="185"/>
      <c r="BC188" s="185"/>
      <c r="BD188" s="185"/>
      <c r="BE188" s="185"/>
      <c r="BF188" s="185"/>
      <c r="BG188" s="185"/>
      <c r="BH188" s="185"/>
      <c r="BI188" s="185"/>
      <c r="BJ188" s="185"/>
      <c r="BK188" s="185"/>
      <c r="BL188" s="185"/>
      <c r="BM188" s="185"/>
      <c r="BN188" s="186"/>
      <c r="BO188" s="187"/>
      <c r="BP188" s="187"/>
      <c r="BQ188" s="187"/>
    </row>
    <row r="189" spans="1:69" s="188" customFormat="1" ht="90.75" customHeight="1" x14ac:dyDescent="0.8">
      <c r="A189" s="544"/>
      <c r="B189" s="544"/>
      <c r="C189" s="544"/>
      <c r="D189" s="544"/>
      <c r="E189" s="544"/>
      <c r="F189" s="544"/>
      <c r="G189" s="544"/>
      <c r="H189" s="544"/>
      <c r="I189" s="544"/>
      <c r="J189" s="544"/>
      <c r="K189" s="544"/>
      <c r="L189" s="544"/>
      <c r="M189" s="544"/>
      <c r="N189" s="544"/>
      <c r="O189" s="544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5"/>
      <c r="BG189" s="185"/>
      <c r="BH189" s="185"/>
      <c r="BI189" s="185"/>
      <c r="BJ189" s="185"/>
      <c r="BK189" s="185"/>
      <c r="BL189" s="185"/>
      <c r="BM189" s="185"/>
      <c r="BN189" s="186"/>
      <c r="BO189" s="187"/>
      <c r="BP189" s="187"/>
      <c r="BQ189" s="187"/>
    </row>
    <row r="190" spans="1:69" s="188" customFormat="1" ht="90.75" customHeight="1" x14ac:dyDescent="1.35">
      <c r="A190" s="782" t="s">
        <v>274</v>
      </c>
      <c r="B190" s="782"/>
      <c r="C190" s="782"/>
      <c r="D190" s="782"/>
      <c r="E190" s="782"/>
      <c r="F190" s="782"/>
      <c r="G190" s="782"/>
      <c r="H190" s="782"/>
      <c r="I190" s="782"/>
      <c r="J190" s="782"/>
      <c r="K190" s="782"/>
      <c r="L190" s="782"/>
      <c r="M190" s="782"/>
      <c r="N190" s="782"/>
      <c r="O190" s="782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85"/>
      <c r="AY190" s="185"/>
      <c r="AZ190" s="185"/>
      <c r="BA190" s="185"/>
      <c r="BB190" s="185"/>
      <c r="BC190" s="185"/>
      <c r="BD190" s="185"/>
      <c r="BE190" s="185"/>
      <c r="BF190" s="185"/>
      <c r="BG190" s="185"/>
      <c r="BH190" s="185"/>
      <c r="BI190" s="185"/>
      <c r="BJ190" s="185"/>
      <c r="BK190" s="185"/>
      <c r="BL190" s="185"/>
      <c r="BM190" s="185"/>
      <c r="BN190" s="186"/>
      <c r="BO190" s="187"/>
      <c r="BP190" s="187"/>
      <c r="BQ190" s="187"/>
    </row>
    <row r="191" spans="1:69" s="188" customFormat="1" ht="120" customHeight="1" x14ac:dyDescent="1.35">
      <c r="A191" s="6"/>
      <c r="B191" s="839" t="s">
        <v>249</v>
      </c>
      <c r="C191" s="839"/>
      <c r="D191" s="839"/>
      <c r="E191" s="839"/>
      <c r="F191" s="839"/>
      <c r="G191" s="839"/>
      <c r="H191" s="839"/>
      <c r="I191" s="839"/>
      <c r="J191" s="839"/>
      <c r="K191" s="839"/>
      <c r="L191" s="839"/>
      <c r="M191" s="7"/>
      <c r="N191" s="7"/>
      <c r="O191" s="7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5"/>
      <c r="AY191" s="185"/>
      <c r="AZ191" s="185"/>
      <c r="BA191" s="185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85"/>
      <c r="BM191" s="185"/>
      <c r="BN191" s="186"/>
      <c r="BO191" s="187"/>
      <c r="BP191" s="187"/>
      <c r="BQ191" s="187"/>
    </row>
    <row r="192" spans="1:69" s="188" customFormat="1" ht="120" customHeight="1" thickBot="1" x14ac:dyDescent="1.4">
      <c r="A192" s="509"/>
      <c r="B192" s="509"/>
      <c r="C192" s="509"/>
      <c r="D192" s="509"/>
      <c r="E192" s="509"/>
      <c r="F192" s="509"/>
      <c r="G192" s="509"/>
      <c r="H192" s="509"/>
      <c r="I192" s="509"/>
      <c r="J192" s="509"/>
      <c r="K192" s="509"/>
      <c r="L192" s="509"/>
      <c r="M192" s="509"/>
      <c r="N192" s="509"/>
      <c r="O192" s="509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6"/>
      <c r="BO192" s="187"/>
      <c r="BP192" s="187"/>
      <c r="BQ192" s="187"/>
    </row>
    <row r="193" spans="1:69" s="188" customFormat="1" ht="120" customHeight="1" x14ac:dyDescent="1.35">
      <c r="A193" s="784" t="s">
        <v>1</v>
      </c>
      <c r="B193" s="786"/>
      <c r="C193" s="787"/>
      <c r="D193" s="828" t="s">
        <v>2</v>
      </c>
      <c r="E193" s="828"/>
      <c r="F193" s="828"/>
      <c r="G193" s="791" t="s">
        <v>3</v>
      </c>
      <c r="H193" s="791" t="s">
        <v>4</v>
      </c>
      <c r="I193" s="791"/>
      <c r="J193" s="829" t="s">
        <v>119</v>
      </c>
      <c r="K193" s="830"/>
      <c r="L193" s="830"/>
      <c r="M193" s="830"/>
      <c r="N193" s="830"/>
      <c r="O193" s="468"/>
      <c r="P193" s="230"/>
      <c r="Q193" s="230"/>
      <c r="R193" s="831"/>
      <c r="S193" s="831"/>
      <c r="T193" s="831"/>
      <c r="U193" s="831"/>
      <c r="V193" s="831"/>
      <c r="W193" s="429"/>
      <c r="X193" s="429"/>
      <c r="Y193" s="429"/>
      <c r="Z193" s="429"/>
      <c r="AA193" s="433"/>
      <c r="AB193" s="434"/>
      <c r="AC193" s="434"/>
      <c r="AD193" s="434"/>
      <c r="AE193" s="434"/>
      <c r="AF193" s="434"/>
      <c r="AG193" s="434"/>
      <c r="AH193" s="434"/>
      <c r="AI193" s="434"/>
      <c r="AJ193" s="434"/>
      <c r="AK193" s="434"/>
      <c r="AL193" s="434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85"/>
      <c r="BB193" s="185"/>
      <c r="BC193" s="185"/>
      <c r="BD193" s="185"/>
      <c r="BE193" s="185"/>
      <c r="BF193" s="185"/>
      <c r="BG193" s="185"/>
      <c r="BH193" s="185"/>
      <c r="BI193" s="185"/>
      <c r="BJ193" s="185"/>
      <c r="BK193" s="185"/>
      <c r="BL193" s="185"/>
      <c r="BM193" s="185"/>
      <c r="BN193" s="186"/>
      <c r="BO193" s="187"/>
      <c r="BP193" s="187"/>
      <c r="BQ193" s="187"/>
    </row>
    <row r="194" spans="1:69" s="188" customFormat="1" ht="210" customHeight="1" x14ac:dyDescent="1.35">
      <c r="A194" s="785"/>
      <c r="B194" s="193" t="s">
        <v>6</v>
      </c>
      <c r="C194" s="193" t="s">
        <v>7</v>
      </c>
      <c r="D194" s="193" t="s">
        <v>8</v>
      </c>
      <c r="E194" s="194" t="s">
        <v>120</v>
      </c>
      <c r="F194" s="195" t="s">
        <v>10</v>
      </c>
      <c r="G194" s="792"/>
      <c r="H194" s="196" t="s">
        <v>11</v>
      </c>
      <c r="I194" s="196"/>
      <c r="J194" s="197" t="s">
        <v>12</v>
      </c>
      <c r="K194" s="197" t="s">
        <v>13</v>
      </c>
      <c r="L194" s="197" t="s">
        <v>14</v>
      </c>
      <c r="M194" s="197" t="s">
        <v>15</v>
      </c>
      <c r="N194" s="197" t="s">
        <v>16</v>
      </c>
      <c r="O194" s="469" t="s">
        <v>121</v>
      </c>
      <c r="P194" s="230"/>
      <c r="Q194" s="230"/>
      <c r="R194" s="429"/>
      <c r="S194" s="429"/>
      <c r="T194" s="429"/>
      <c r="U194" s="429"/>
      <c r="V194" s="429"/>
      <c r="W194" s="429"/>
      <c r="X194" s="429"/>
      <c r="Y194" s="429"/>
      <c r="Z194" s="429"/>
      <c r="AA194" s="433"/>
      <c r="AB194" s="434"/>
      <c r="AC194" s="434"/>
      <c r="AD194" s="434"/>
      <c r="AE194" s="434"/>
      <c r="AF194" s="434"/>
      <c r="AG194" s="434"/>
      <c r="AH194" s="434"/>
      <c r="AI194" s="434"/>
      <c r="AJ194" s="434"/>
      <c r="AK194" s="434"/>
      <c r="AL194" s="434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86"/>
      <c r="BO194" s="187"/>
      <c r="BP194" s="187"/>
      <c r="BQ194" s="187"/>
    </row>
    <row r="195" spans="1:69" s="188" customFormat="1" ht="120" customHeight="1" x14ac:dyDescent="1.35">
      <c r="A195" s="768" t="s">
        <v>122</v>
      </c>
      <c r="B195" s="769"/>
      <c r="C195" s="769"/>
      <c r="D195" s="769"/>
      <c r="E195" s="769"/>
      <c r="F195" s="769"/>
      <c r="G195" s="769"/>
      <c r="H195" s="769"/>
      <c r="I195" s="770"/>
      <c r="J195" s="199"/>
      <c r="K195" s="199"/>
      <c r="L195" s="199"/>
      <c r="M195" s="199"/>
      <c r="N195" s="199"/>
      <c r="O195" s="470"/>
      <c r="P195" s="823"/>
      <c r="Q195" s="823"/>
      <c r="R195" s="823"/>
      <c r="S195" s="823"/>
      <c r="T195" s="823"/>
      <c r="U195" s="823"/>
      <c r="V195" s="823"/>
      <c r="W195" s="823"/>
      <c r="X195" s="435"/>
      <c r="Y195" s="436"/>
      <c r="Z195" s="436"/>
      <c r="AA195" s="433"/>
      <c r="AB195" s="434"/>
      <c r="AC195" s="434"/>
      <c r="AD195" s="434"/>
      <c r="AE195" s="434"/>
      <c r="AF195" s="434"/>
      <c r="AG195" s="434"/>
      <c r="AH195" s="434"/>
      <c r="AI195" s="434"/>
      <c r="AJ195" s="434"/>
      <c r="AK195" s="434"/>
      <c r="AL195" s="434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86"/>
      <c r="BO195" s="187"/>
      <c r="BP195" s="187"/>
      <c r="BQ195" s="187"/>
    </row>
    <row r="196" spans="1:69" s="188" customFormat="1" ht="120" customHeight="1" x14ac:dyDescent="1.35">
      <c r="A196" s="824" t="s">
        <v>123</v>
      </c>
      <c r="B196" s="825"/>
      <c r="C196" s="825"/>
      <c r="D196" s="825"/>
      <c r="E196" s="825"/>
      <c r="F196" s="825"/>
      <c r="G196" s="825"/>
      <c r="H196" s="825"/>
      <c r="I196" s="826"/>
      <c r="J196" s="200"/>
      <c r="K196" s="200"/>
      <c r="L196" s="200"/>
      <c r="M196" s="200"/>
      <c r="N196" s="200"/>
      <c r="O196" s="471"/>
      <c r="P196" s="435"/>
      <c r="Q196" s="435"/>
      <c r="R196" s="436"/>
      <c r="S196" s="436"/>
      <c r="T196" s="436"/>
      <c r="U196" s="436"/>
      <c r="V196" s="436"/>
      <c r="W196" s="437"/>
      <c r="X196" s="437"/>
      <c r="Y196" s="436"/>
      <c r="Z196" s="436"/>
      <c r="AA196" s="433"/>
      <c r="AB196" s="434"/>
      <c r="AC196" s="434"/>
      <c r="AD196" s="434"/>
      <c r="AE196" s="434"/>
      <c r="AF196" s="434"/>
      <c r="AG196" s="434"/>
      <c r="AH196" s="434"/>
      <c r="AI196" s="434"/>
      <c r="AJ196" s="434"/>
      <c r="AK196" s="434"/>
      <c r="AL196" s="434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86"/>
      <c r="BO196" s="187"/>
      <c r="BP196" s="187"/>
      <c r="BQ196" s="187"/>
    </row>
    <row r="197" spans="1:69" s="188" customFormat="1" ht="120" customHeight="1" x14ac:dyDescent="1.35">
      <c r="A197" s="472" t="s">
        <v>21</v>
      </c>
      <c r="B197" s="201" t="s">
        <v>124</v>
      </c>
      <c r="C197" s="202" t="s">
        <v>125</v>
      </c>
      <c r="D197" s="202" t="s">
        <v>53</v>
      </c>
      <c r="E197" s="203">
        <v>1.1000000000000001</v>
      </c>
      <c r="F197" s="204">
        <v>3</v>
      </c>
      <c r="G197" s="202" t="s">
        <v>25</v>
      </c>
      <c r="H197" s="202" t="s">
        <v>26</v>
      </c>
      <c r="I197" s="204">
        <v>1</v>
      </c>
      <c r="J197" s="594">
        <f t="shared" ref="J197:J235" si="48">F197*E197*I197</f>
        <v>3.3000000000000003</v>
      </c>
      <c r="K197" s="594">
        <f>O197/365</f>
        <v>0.47013698630136991</v>
      </c>
      <c r="L197" s="137">
        <f>K197*30</f>
        <v>14.104109589041098</v>
      </c>
      <c r="M197" s="137">
        <f>K197*31</f>
        <v>14.574246575342467</v>
      </c>
      <c r="N197" s="594">
        <f>K197*30.41666666</f>
        <v>14.299999996865756</v>
      </c>
      <c r="O197" s="597">
        <f>J197*52</f>
        <v>171.60000000000002</v>
      </c>
      <c r="P197" s="809"/>
      <c r="Q197" s="438"/>
      <c r="R197" s="796"/>
      <c r="S197" s="439"/>
      <c r="T197" s="439"/>
      <c r="U197" s="440"/>
      <c r="V197" s="795"/>
      <c r="W197" s="441"/>
      <c r="X197" s="441"/>
      <c r="Y197" s="796"/>
      <c r="Z197" s="796"/>
      <c r="AA197" s="433"/>
      <c r="AB197" s="434"/>
      <c r="AC197" s="434"/>
      <c r="AD197" s="434"/>
      <c r="AE197" s="434"/>
      <c r="AF197" s="434"/>
      <c r="AG197" s="434"/>
      <c r="AH197" s="434"/>
      <c r="AI197" s="434"/>
      <c r="AJ197" s="434"/>
      <c r="AK197" s="434"/>
      <c r="AL197" s="434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86"/>
      <c r="BO197" s="187"/>
      <c r="BP197" s="187"/>
      <c r="BQ197" s="187"/>
    </row>
    <row r="198" spans="1:69" s="188" customFormat="1" ht="120" customHeight="1" x14ac:dyDescent="1.35">
      <c r="A198" s="472" t="s">
        <v>21</v>
      </c>
      <c r="B198" s="201" t="s">
        <v>124</v>
      </c>
      <c r="C198" s="202" t="s">
        <v>126</v>
      </c>
      <c r="D198" s="202" t="s">
        <v>53</v>
      </c>
      <c r="E198" s="203">
        <v>1.1000000000000001</v>
      </c>
      <c r="F198" s="204">
        <v>2</v>
      </c>
      <c r="G198" s="202" t="s">
        <v>25</v>
      </c>
      <c r="H198" s="202" t="s">
        <v>26</v>
      </c>
      <c r="I198" s="204">
        <v>1</v>
      </c>
      <c r="J198" s="594">
        <f t="shared" si="48"/>
        <v>2.2000000000000002</v>
      </c>
      <c r="K198" s="594">
        <f t="shared" ref="K198:K235" si="49">O198/365</f>
        <v>0.31342465753424659</v>
      </c>
      <c r="L198" s="137">
        <f t="shared" ref="L198:L235" si="50">K198*30</f>
        <v>9.4027397260273968</v>
      </c>
      <c r="M198" s="137">
        <f t="shared" ref="M198:M235" si="51">K198*31</f>
        <v>9.7161643835616438</v>
      </c>
      <c r="N198" s="594">
        <f t="shared" ref="N198:N235" si="52">K198*30.41666666</f>
        <v>9.5333333312438366</v>
      </c>
      <c r="O198" s="597">
        <f t="shared" ref="O198:O235" si="53">J198*52</f>
        <v>114.4</v>
      </c>
      <c r="P198" s="809"/>
      <c r="Q198" s="438"/>
      <c r="R198" s="796"/>
      <c r="S198" s="439"/>
      <c r="T198" s="439"/>
      <c r="U198" s="440"/>
      <c r="V198" s="795"/>
      <c r="W198" s="441"/>
      <c r="X198" s="441"/>
      <c r="Y198" s="796"/>
      <c r="Z198" s="796"/>
      <c r="AA198" s="433"/>
      <c r="AB198" s="434"/>
      <c r="AC198" s="434"/>
      <c r="AD198" s="434"/>
      <c r="AE198" s="434"/>
      <c r="AF198" s="434"/>
      <c r="AG198" s="434"/>
      <c r="AH198" s="434"/>
      <c r="AI198" s="434"/>
      <c r="AJ198" s="434"/>
      <c r="AK198" s="434"/>
      <c r="AL198" s="434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86"/>
      <c r="BO198" s="187"/>
      <c r="BP198" s="187"/>
      <c r="BQ198" s="187"/>
    </row>
    <row r="199" spans="1:69" s="188" customFormat="1" ht="120" customHeight="1" x14ac:dyDescent="1.35">
      <c r="A199" s="472" t="s">
        <v>21</v>
      </c>
      <c r="B199" s="201" t="s">
        <v>124</v>
      </c>
      <c r="C199" s="202" t="s">
        <v>127</v>
      </c>
      <c r="D199" s="202" t="s">
        <v>53</v>
      </c>
      <c r="E199" s="203">
        <v>1.1000000000000001</v>
      </c>
      <c r="F199" s="204">
        <v>1</v>
      </c>
      <c r="G199" s="202" t="s">
        <v>25</v>
      </c>
      <c r="H199" s="202" t="s">
        <v>26</v>
      </c>
      <c r="I199" s="204">
        <v>1</v>
      </c>
      <c r="J199" s="594">
        <f t="shared" si="48"/>
        <v>1.1000000000000001</v>
      </c>
      <c r="K199" s="594">
        <f t="shared" si="49"/>
        <v>0.15671232876712329</v>
      </c>
      <c r="L199" s="137">
        <f t="shared" si="50"/>
        <v>4.7013698630136984</v>
      </c>
      <c r="M199" s="137">
        <f t="shared" si="51"/>
        <v>4.8580821917808219</v>
      </c>
      <c r="N199" s="594">
        <f t="shared" si="52"/>
        <v>4.7666666656219183</v>
      </c>
      <c r="O199" s="597">
        <f t="shared" si="53"/>
        <v>57.2</v>
      </c>
      <c r="P199" s="809"/>
      <c r="Q199" s="438"/>
      <c r="R199" s="796"/>
      <c r="S199" s="439"/>
      <c r="T199" s="439"/>
      <c r="U199" s="440"/>
      <c r="V199" s="795"/>
      <c r="W199" s="441"/>
      <c r="X199" s="441"/>
      <c r="Y199" s="796"/>
      <c r="Z199" s="796"/>
      <c r="AA199" s="433"/>
      <c r="AB199" s="434"/>
      <c r="AC199" s="434"/>
      <c r="AD199" s="434"/>
      <c r="AE199" s="434"/>
      <c r="AF199" s="434"/>
      <c r="AG199" s="434"/>
      <c r="AH199" s="434"/>
      <c r="AI199" s="434"/>
      <c r="AJ199" s="434"/>
      <c r="AK199" s="434"/>
      <c r="AL199" s="434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86"/>
      <c r="BO199" s="187"/>
      <c r="BP199" s="187"/>
      <c r="BQ199" s="187"/>
    </row>
    <row r="200" spans="1:69" s="188" customFormat="1" ht="120" customHeight="1" x14ac:dyDescent="1.35">
      <c r="A200" s="472" t="s">
        <v>21</v>
      </c>
      <c r="B200" s="201" t="s">
        <v>124</v>
      </c>
      <c r="C200" s="202" t="s">
        <v>128</v>
      </c>
      <c r="D200" s="202" t="s">
        <v>53</v>
      </c>
      <c r="E200" s="203">
        <v>1.1000000000000001</v>
      </c>
      <c r="F200" s="204">
        <v>1</v>
      </c>
      <c r="G200" s="202" t="s">
        <v>25</v>
      </c>
      <c r="H200" s="202" t="s">
        <v>26</v>
      </c>
      <c r="I200" s="204">
        <v>1</v>
      </c>
      <c r="J200" s="594">
        <f t="shared" si="48"/>
        <v>1.1000000000000001</v>
      </c>
      <c r="K200" s="594">
        <f t="shared" si="49"/>
        <v>0.15671232876712329</v>
      </c>
      <c r="L200" s="137">
        <f t="shared" si="50"/>
        <v>4.7013698630136984</v>
      </c>
      <c r="M200" s="137">
        <f t="shared" si="51"/>
        <v>4.8580821917808219</v>
      </c>
      <c r="N200" s="594">
        <f t="shared" si="52"/>
        <v>4.7666666656219183</v>
      </c>
      <c r="O200" s="597">
        <f t="shared" si="53"/>
        <v>57.2</v>
      </c>
      <c r="P200" s="809"/>
      <c r="Q200" s="438"/>
      <c r="R200" s="796"/>
      <c r="S200" s="439"/>
      <c r="T200" s="439"/>
      <c r="U200" s="440"/>
      <c r="V200" s="795"/>
      <c r="W200" s="441"/>
      <c r="X200" s="441"/>
      <c r="Y200" s="796"/>
      <c r="Z200" s="796"/>
      <c r="AA200" s="433"/>
      <c r="AB200" s="434"/>
      <c r="AC200" s="434"/>
      <c r="AD200" s="434"/>
      <c r="AE200" s="434"/>
      <c r="AF200" s="434"/>
      <c r="AG200" s="434"/>
      <c r="AH200" s="434"/>
      <c r="AI200" s="434"/>
      <c r="AJ200" s="434"/>
      <c r="AK200" s="434"/>
      <c r="AL200" s="434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86"/>
      <c r="BO200" s="187"/>
      <c r="BP200" s="187"/>
      <c r="BQ200" s="187"/>
    </row>
    <row r="201" spans="1:69" s="188" customFormat="1" ht="120" customHeight="1" x14ac:dyDescent="1.35">
      <c r="A201" s="472" t="s">
        <v>21</v>
      </c>
      <c r="B201" s="201" t="s">
        <v>124</v>
      </c>
      <c r="C201" s="202" t="s">
        <v>129</v>
      </c>
      <c r="D201" s="202" t="s">
        <v>53</v>
      </c>
      <c r="E201" s="203">
        <v>1.1000000000000001</v>
      </c>
      <c r="F201" s="204">
        <v>2</v>
      </c>
      <c r="G201" s="202" t="s">
        <v>25</v>
      </c>
      <c r="H201" s="202" t="s">
        <v>26</v>
      </c>
      <c r="I201" s="204">
        <v>1</v>
      </c>
      <c r="J201" s="594">
        <f t="shared" si="48"/>
        <v>2.2000000000000002</v>
      </c>
      <c r="K201" s="594">
        <f t="shared" si="49"/>
        <v>0.31342465753424659</v>
      </c>
      <c r="L201" s="137">
        <f t="shared" si="50"/>
        <v>9.4027397260273968</v>
      </c>
      <c r="M201" s="137">
        <f t="shared" si="51"/>
        <v>9.7161643835616438</v>
      </c>
      <c r="N201" s="594">
        <f t="shared" si="52"/>
        <v>9.5333333312438366</v>
      </c>
      <c r="O201" s="597">
        <f t="shared" si="53"/>
        <v>114.4</v>
      </c>
      <c r="P201" s="809"/>
      <c r="Q201" s="442"/>
      <c r="R201" s="796"/>
      <c r="S201" s="439"/>
      <c r="T201" s="439"/>
      <c r="U201" s="440"/>
      <c r="V201" s="795"/>
      <c r="W201" s="441"/>
      <c r="X201" s="441"/>
      <c r="Y201" s="796"/>
      <c r="Z201" s="796"/>
      <c r="AA201" s="433"/>
      <c r="AB201" s="434"/>
      <c r="AC201" s="819"/>
      <c r="AD201" s="819"/>
      <c r="AE201" s="819"/>
      <c r="AF201" s="819"/>
      <c r="AG201" s="819"/>
      <c r="AH201" s="819"/>
      <c r="AI201" s="819"/>
      <c r="AJ201" s="434"/>
      <c r="AK201" s="434"/>
      <c r="AL201" s="434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86"/>
      <c r="BO201" s="187"/>
      <c r="BP201" s="187"/>
      <c r="BQ201" s="187"/>
    </row>
    <row r="202" spans="1:69" s="188" customFormat="1" ht="120" customHeight="1" x14ac:dyDescent="1.35">
      <c r="A202" s="472" t="s">
        <v>21</v>
      </c>
      <c r="B202" s="201" t="s">
        <v>124</v>
      </c>
      <c r="C202" s="202" t="s">
        <v>130</v>
      </c>
      <c r="D202" s="202" t="s">
        <v>53</v>
      </c>
      <c r="E202" s="203">
        <v>1.1000000000000001</v>
      </c>
      <c r="F202" s="204">
        <v>6</v>
      </c>
      <c r="G202" s="202" t="s">
        <v>25</v>
      </c>
      <c r="H202" s="202" t="s">
        <v>26</v>
      </c>
      <c r="I202" s="204">
        <v>1</v>
      </c>
      <c r="J202" s="594">
        <f t="shared" si="48"/>
        <v>6.6000000000000005</v>
      </c>
      <c r="K202" s="594">
        <f t="shared" si="49"/>
        <v>0.94027397260273982</v>
      </c>
      <c r="L202" s="137">
        <f t="shared" si="50"/>
        <v>28.208219178082196</v>
      </c>
      <c r="M202" s="137">
        <f t="shared" si="51"/>
        <v>29.148493150684935</v>
      </c>
      <c r="N202" s="594">
        <f t="shared" si="52"/>
        <v>28.599999993731512</v>
      </c>
      <c r="O202" s="597">
        <f t="shared" si="53"/>
        <v>343.20000000000005</v>
      </c>
      <c r="P202" s="809"/>
      <c r="Q202" s="438"/>
      <c r="R202" s="796"/>
      <c r="S202" s="439"/>
      <c r="T202" s="439"/>
      <c r="U202" s="440"/>
      <c r="V202" s="795"/>
      <c r="W202" s="441"/>
      <c r="X202" s="441"/>
      <c r="Y202" s="796"/>
      <c r="Z202" s="796"/>
      <c r="AA202" s="433"/>
      <c r="AB202" s="434"/>
      <c r="AC202" s="819"/>
      <c r="AD202" s="819"/>
      <c r="AE202" s="819"/>
      <c r="AF202" s="819"/>
      <c r="AG202" s="819"/>
      <c r="AH202" s="443"/>
      <c r="AI202" s="443"/>
      <c r="AJ202" s="434"/>
      <c r="AK202" s="434"/>
      <c r="AL202" s="434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86"/>
      <c r="BO202" s="187"/>
      <c r="BP202" s="187"/>
      <c r="BQ202" s="187"/>
    </row>
    <row r="203" spans="1:69" s="188" customFormat="1" ht="120" customHeight="1" x14ac:dyDescent="1.35">
      <c r="A203" s="472" t="s">
        <v>21</v>
      </c>
      <c r="B203" s="201" t="s">
        <v>124</v>
      </c>
      <c r="C203" s="202" t="s">
        <v>131</v>
      </c>
      <c r="D203" s="202" t="s">
        <v>53</v>
      </c>
      <c r="E203" s="203">
        <v>1.1000000000000001</v>
      </c>
      <c r="F203" s="204">
        <v>1</v>
      </c>
      <c r="G203" s="202" t="s">
        <v>25</v>
      </c>
      <c r="H203" s="202" t="s">
        <v>26</v>
      </c>
      <c r="I203" s="204">
        <v>1</v>
      </c>
      <c r="J203" s="594">
        <f t="shared" si="48"/>
        <v>1.1000000000000001</v>
      </c>
      <c r="K203" s="594">
        <f t="shared" si="49"/>
        <v>0.15671232876712329</v>
      </c>
      <c r="L203" s="137">
        <f t="shared" si="50"/>
        <v>4.7013698630136984</v>
      </c>
      <c r="M203" s="137">
        <f t="shared" si="51"/>
        <v>4.8580821917808219</v>
      </c>
      <c r="N203" s="594">
        <f t="shared" si="52"/>
        <v>4.7666666656219183</v>
      </c>
      <c r="O203" s="597">
        <f t="shared" si="53"/>
        <v>57.2</v>
      </c>
      <c r="P203" s="809"/>
      <c r="Q203" s="438"/>
      <c r="R203" s="796"/>
      <c r="S203" s="439"/>
      <c r="T203" s="439"/>
      <c r="U203" s="440"/>
      <c r="V203" s="795"/>
      <c r="W203" s="441"/>
      <c r="X203" s="441"/>
      <c r="Y203" s="796"/>
      <c r="Z203" s="796"/>
      <c r="AA203" s="433"/>
      <c r="AB203" s="434"/>
      <c r="AC203" s="819"/>
      <c r="AD203" s="819"/>
      <c r="AE203" s="819"/>
      <c r="AF203" s="819"/>
      <c r="AG203" s="819"/>
      <c r="AH203" s="443"/>
      <c r="AI203" s="444"/>
      <c r="AJ203" s="434"/>
      <c r="AK203" s="434"/>
      <c r="AL203" s="434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86"/>
      <c r="BO203" s="187"/>
      <c r="BP203" s="187"/>
      <c r="BQ203" s="187"/>
    </row>
    <row r="204" spans="1:69" s="188" customFormat="1" ht="120" customHeight="1" x14ac:dyDescent="1.35">
      <c r="A204" s="472" t="s">
        <v>21</v>
      </c>
      <c r="B204" s="201" t="s">
        <v>124</v>
      </c>
      <c r="C204" s="202" t="s">
        <v>132</v>
      </c>
      <c r="D204" s="202" t="s">
        <v>53</v>
      </c>
      <c r="E204" s="203">
        <v>1.1000000000000001</v>
      </c>
      <c r="F204" s="204">
        <v>1</v>
      </c>
      <c r="G204" s="202" t="s">
        <v>25</v>
      </c>
      <c r="H204" s="202" t="s">
        <v>26</v>
      </c>
      <c r="I204" s="204">
        <v>1</v>
      </c>
      <c r="J204" s="594">
        <f t="shared" si="48"/>
        <v>1.1000000000000001</v>
      </c>
      <c r="K204" s="594">
        <f t="shared" si="49"/>
        <v>0.15671232876712329</v>
      </c>
      <c r="L204" s="137">
        <f t="shared" si="50"/>
        <v>4.7013698630136984</v>
      </c>
      <c r="M204" s="137">
        <f t="shared" si="51"/>
        <v>4.8580821917808219</v>
      </c>
      <c r="N204" s="594">
        <f t="shared" si="52"/>
        <v>4.7666666656219183</v>
      </c>
      <c r="O204" s="597">
        <f t="shared" si="53"/>
        <v>57.2</v>
      </c>
      <c r="P204" s="809"/>
      <c r="Q204" s="438"/>
      <c r="R204" s="796"/>
      <c r="S204" s="439"/>
      <c r="T204" s="439"/>
      <c r="U204" s="440"/>
      <c r="V204" s="795"/>
      <c r="W204" s="441"/>
      <c r="X204" s="441"/>
      <c r="Y204" s="796"/>
      <c r="Z204" s="796"/>
      <c r="AA204" s="433"/>
      <c r="AB204" s="434"/>
      <c r="AC204" s="443"/>
      <c r="AD204" s="443"/>
      <c r="AE204" s="443"/>
      <c r="AF204" s="443"/>
      <c r="AG204" s="443"/>
      <c r="AH204" s="443"/>
      <c r="AI204" s="443"/>
      <c r="AJ204" s="434"/>
      <c r="AK204" s="434"/>
      <c r="AL204" s="434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86"/>
      <c r="BO204" s="187"/>
      <c r="BP204" s="187"/>
      <c r="BQ204" s="187"/>
    </row>
    <row r="205" spans="1:69" s="188" customFormat="1" ht="120" customHeight="1" x14ac:dyDescent="1.35">
      <c r="A205" s="472" t="s">
        <v>21</v>
      </c>
      <c r="B205" s="201" t="s">
        <v>124</v>
      </c>
      <c r="C205" s="202" t="s">
        <v>133</v>
      </c>
      <c r="D205" s="202" t="s">
        <v>53</v>
      </c>
      <c r="E205" s="203">
        <v>1.1000000000000001</v>
      </c>
      <c r="F205" s="204">
        <v>3</v>
      </c>
      <c r="G205" s="202" t="s">
        <v>25</v>
      </c>
      <c r="H205" s="202" t="s">
        <v>26</v>
      </c>
      <c r="I205" s="204">
        <v>1</v>
      </c>
      <c r="J205" s="594">
        <f t="shared" si="48"/>
        <v>3.3000000000000003</v>
      </c>
      <c r="K205" s="594">
        <f t="shared" si="49"/>
        <v>0.47013698630136991</v>
      </c>
      <c r="L205" s="137">
        <f t="shared" si="50"/>
        <v>14.104109589041098</v>
      </c>
      <c r="M205" s="137">
        <f t="shared" si="51"/>
        <v>14.574246575342467</v>
      </c>
      <c r="N205" s="594">
        <f t="shared" si="52"/>
        <v>14.299999996865756</v>
      </c>
      <c r="O205" s="597">
        <f t="shared" si="53"/>
        <v>171.60000000000002</v>
      </c>
      <c r="P205" s="809"/>
      <c r="Q205" s="438"/>
      <c r="R205" s="796"/>
      <c r="S205" s="439"/>
      <c r="T205" s="439"/>
      <c r="U205" s="440"/>
      <c r="V205" s="795"/>
      <c r="W205" s="441"/>
      <c r="X205" s="441"/>
      <c r="Y205" s="796"/>
      <c r="Z205" s="796"/>
      <c r="AA205" s="433"/>
      <c r="AB205" s="434"/>
      <c r="AC205" s="445"/>
      <c r="AD205" s="446"/>
      <c r="AE205" s="445"/>
      <c r="AF205" s="445"/>
      <c r="AG205" s="446"/>
      <c r="AH205" s="446"/>
      <c r="AI205" s="445"/>
      <c r="AJ205" s="434"/>
      <c r="AK205" s="434"/>
      <c r="AL205" s="434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86"/>
      <c r="BO205" s="187"/>
      <c r="BP205" s="187"/>
      <c r="BQ205" s="187"/>
    </row>
    <row r="206" spans="1:69" s="208" customFormat="1" ht="120" customHeight="1" x14ac:dyDescent="1.35">
      <c r="A206" s="472" t="s">
        <v>21</v>
      </c>
      <c r="B206" s="201" t="s">
        <v>134</v>
      </c>
      <c r="C206" s="202" t="s">
        <v>135</v>
      </c>
      <c r="D206" s="202" t="s">
        <v>53</v>
      </c>
      <c r="E206" s="203">
        <v>1.1000000000000001</v>
      </c>
      <c r="F206" s="204">
        <v>2</v>
      </c>
      <c r="G206" s="202" t="s">
        <v>25</v>
      </c>
      <c r="H206" s="91" t="s">
        <v>45</v>
      </c>
      <c r="I206" s="49">
        <v>0.46160000000000001</v>
      </c>
      <c r="J206" s="594">
        <f t="shared" si="48"/>
        <v>1.0155200000000002</v>
      </c>
      <c r="K206" s="594">
        <f t="shared" si="49"/>
        <v>0.14467682191780823</v>
      </c>
      <c r="L206" s="137">
        <f t="shared" si="50"/>
        <v>4.3403046575342472</v>
      </c>
      <c r="M206" s="137">
        <f t="shared" si="51"/>
        <v>4.4849814794520553</v>
      </c>
      <c r="N206" s="594">
        <f t="shared" si="52"/>
        <v>4.4005866657021553</v>
      </c>
      <c r="O206" s="597">
        <f t="shared" si="53"/>
        <v>52.807040000000008</v>
      </c>
      <c r="P206" s="809"/>
      <c r="Q206" s="438"/>
      <c r="R206" s="796"/>
      <c r="S206" s="439"/>
      <c r="T206" s="439"/>
      <c r="U206" s="440"/>
      <c r="V206" s="795"/>
      <c r="W206" s="441"/>
      <c r="X206" s="441"/>
      <c r="Y206" s="796"/>
      <c r="Z206" s="796"/>
      <c r="AA206" s="447"/>
      <c r="AB206" s="448"/>
      <c r="AC206" s="819"/>
      <c r="AD206" s="819"/>
      <c r="AE206" s="819"/>
      <c r="AF206" s="819"/>
      <c r="AG206" s="819"/>
      <c r="AH206" s="443"/>
      <c r="AI206" s="443"/>
      <c r="AJ206" s="448"/>
      <c r="AK206" s="448"/>
      <c r="AL206" s="448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5"/>
      <c r="BM206" s="205"/>
      <c r="BN206" s="206"/>
      <c r="BO206" s="207"/>
      <c r="BP206" s="207"/>
      <c r="BQ206" s="207"/>
    </row>
    <row r="207" spans="1:69" s="212" customFormat="1" ht="120" customHeight="1" x14ac:dyDescent="1.35">
      <c r="A207" s="472" t="s">
        <v>21</v>
      </c>
      <c r="B207" s="201" t="s">
        <v>134</v>
      </c>
      <c r="C207" s="202" t="s">
        <v>136</v>
      </c>
      <c r="D207" s="202" t="s">
        <v>53</v>
      </c>
      <c r="E207" s="203">
        <v>1.1000000000000001</v>
      </c>
      <c r="F207" s="204">
        <v>2</v>
      </c>
      <c r="G207" s="202" t="s">
        <v>25</v>
      </c>
      <c r="H207" s="202" t="s">
        <v>26</v>
      </c>
      <c r="I207" s="204">
        <v>1</v>
      </c>
      <c r="J207" s="594">
        <f t="shared" si="48"/>
        <v>2.2000000000000002</v>
      </c>
      <c r="K207" s="594">
        <f t="shared" si="49"/>
        <v>0.31342465753424659</v>
      </c>
      <c r="L207" s="137">
        <f t="shared" si="50"/>
        <v>9.4027397260273968</v>
      </c>
      <c r="M207" s="137">
        <f t="shared" si="51"/>
        <v>9.7161643835616438</v>
      </c>
      <c r="N207" s="594">
        <f t="shared" si="52"/>
        <v>9.5333333312438366</v>
      </c>
      <c r="O207" s="597">
        <f t="shared" si="53"/>
        <v>114.4</v>
      </c>
      <c r="P207" s="809"/>
      <c r="Q207" s="438"/>
      <c r="R207" s="796"/>
      <c r="S207" s="439"/>
      <c r="T207" s="439"/>
      <c r="U207" s="440"/>
      <c r="V207" s="795"/>
      <c r="W207" s="441"/>
      <c r="X207" s="441"/>
      <c r="Y207" s="796"/>
      <c r="Z207" s="796"/>
      <c r="AA207" s="447"/>
      <c r="AB207" s="448"/>
      <c r="AC207" s="820"/>
      <c r="AD207" s="820"/>
      <c r="AE207" s="821"/>
      <c r="AF207" s="821"/>
      <c r="AG207" s="821"/>
      <c r="AH207" s="449"/>
      <c r="AI207" s="445"/>
      <c r="AJ207" s="448"/>
      <c r="AK207" s="448"/>
      <c r="AL207" s="448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10"/>
      <c r="BO207" s="211"/>
      <c r="BP207" s="211"/>
      <c r="BQ207" s="211"/>
    </row>
    <row r="208" spans="1:69" s="212" customFormat="1" ht="120" customHeight="1" x14ac:dyDescent="1.35">
      <c r="A208" s="472" t="s">
        <v>21</v>
      </c>
      <c r="B208" s="201" t="s">
        <v>134</v>
      </c>
      <c r="C208" s="202" t="s">
        <v>137</v>
      </c>
      <c r="D208" s="202" t="s">
        <v>53</v>
      </c>
      <c r="E208" s="203">
        <v>1.1000000000000001</v>
      </c>
      <c r="F208" s="214">
        <v>1</v>
      </c>
      <c r="G208" s="202" t="s">
        <v>25</v>
      </c>
      <c r="H208" s="202" t="s">
        <v>26</v>
      </c>
      <c r="I208" s="204">
        <v>1</v>
      </c>
      <c r="J208" s="594">
        <f t="shared" si="48"/>
        <v>1.1000000000000001</v>
      </c>
      <c r="K208" s="594">
        <f t="shared" si="49"/>
        <v>0.15671232876712329</v>
      </c>
      <c r="L208" s="137">
        <f t="shared" si="50"/>
        <v>4.7013698630136984</v>
      </c>
      <c r="M208" s="137">
        <f t="shared" si="51"/>
        <v>4.8580821917808219</v>
      </c>
      <c r="N208" s="594">
        <f t="shared" si="52"/>
        <v>4.7666666656219183</v>
      </c>
      <c r="O208" s="597">
        <f t="shared" si="53"/>
        <v>57.2</v>
      </c>
      <c r="P208" s="809"/>
      <c r="Q208" s="438"/>
      <c r="R208" s="796"/>
      <c r="S208" s="439"/>
      <c r="T208" s="439"/>
      <c r="U208" s="440"/>
      <c r="V208" s="795"/>
      <c r="W208" s="441"/>
      <c r="X208" s="441"/>
      <c r="Y208" s="796"/>
      <c r="Z208" s="796"/>
      <c r="AA208" s="447"/>
      <c r="AB208" s="448"/>
      <c r="AC208" s="450"/>
      <c r="AD208" s="450"/>
      <c r="AE208" s="449"/>
      <c r="AF208" s="449"/>
      <c r="AG208" s="449"/>
      <c r="AH208" s="449"/>
      <c r="AI208" s="445"/>
      <c r="AJ208" s="448"/>
      <c r="AK208" s="448"/>
      <c r="AL208" s="448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10"/>
      <c r="BO208" s="211"/>
      <c r="BP208" s="211"/>
      <c r="BQ208" s="211"/>
    </row>
    <row r="209" spans="1:69" s="188" customFormat="1" ht="120" customHeight="1" x14ac:dyDescent="1.35">
      <c r="A209" s="472" t="s">
        <v>21</v>
      </c>
      <c r="B209" s="201" t="s">
        <v>134</v>
      </c>
      <c r="C209" s="202" t="s">
        <v>138</v>
      </c>
      <c r="D209" s="202" t="s">
        <v>53</v>
      </c>
      <c r="E209" s="203">
        <v>1.1000000000000001</v>
      </c>
      <c r="F209" s="204">
        <v>1</v>
      </c>
      <c r="G209" s="202" t="s">
        <v>25</v>
      </c>
      <c r="H209" s="202" t="s">
        <v>26</v>
      </c>
      <c r="I209" s="204">
        <v>1</v>
      </c>
      <c r="J209" s="594">
        <f t="shared" si="48"/>
        <v>1.1000000000000001</v>
      </c>
      <c r="K209" s="594">
        <f t="shared" si="49"/>
        <v>0.15671232876712329</v>
      </c>
      <c r="L209" s="137">
        <f t="shared" si="50"/>
        <v>4.7013698630136984</v>
      </c>
      <c r="M209" s="137">
        <f t="shared" si="51"/>
        <v>4.8580821917808219</v>
      </c>
      <c r="N209" s="594">
        <f t="shared" si="52"/>
        <v>4.7666666656219183</v>
      </c>
      <c r="O209" s="597">
        <f t="shared" si="53"/>
        <v>57.2</v>
      </c>
      <c r="P209" s="809"/>
      <c r="Q209" s="438"/>
      <c r="R209" s="796"/>
      <c r="S209" s="439"/>
      <c r="T209" s="439"/>
      <c r="U209" s="440"/>
      <c r="V209" s="795"/>
      <c r="W209" s="441"/>
      <c r="X209" s="441"/>
      <c r="Y209" s="796"/>
      <c r="Z209" s="796"/>
      <c r="AA209" s="447"/>
      <c r="AB209" s="448"/>
      <c r="AC209" s="451"/>
      <c r="AD209" s="822"/>
      <c r="AE209" s="822"/>
      <c r="AF209" s="451"/>
      <c r="AG209" s="451"/>
      <c r="AH209" s="451"/>
      <c r="AI209" s="451"/>
      <c r="AJ209" s="448"/>
      <c r="AK209" s="448"/>
      <c r="AL209" s="448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3"/>
      <c r="BN209" s="186"/>
      <c r="BO209" s="187"/>
      <c r="BP209" s="187"/>
      <c r="BQ209" s="187"/>
    </row>
    <row r="210" spans="1:69" s="188" customFormat="1" ht="120" customHeight="1" x14ac:dyDescent="1.35">
      <c r="A210" s="472" t="s">
        <v>21</v>
      </c>
      <c r="B210" s="201" t="s">
        <v>134</v>
      </c>
      <c r="C210" s="202" t="s">
        <v>139</v>
      </c>
      <c r="D210" s="202" t="s">
        <v>53</v>
      </c>
      <c r="E210" s="203">
        <v>1.1000000000000001</v>
      </c>
      <c r="F210" s="204">
        <v>2</v>
      </c>
      <c r="G210" s="202" t="s">
        <v>25</v>
      </c>
      <c r="H210" s="202" t="s">
        <v>26</v>
      </c>
      <c r="I210" s="204">
        <v>1</v>
      </c>
      <c r="J210" s="594">
        <f t="shared" si="48"/>
        <v>2.2000000000000002</v>
      </c>
      <c r="K210" s="594">
        <f t="shared" si="49"/>
        <v>0.31342465753424659</v>
      </c>
      <c r="L210" s="137">
        <f t="shared" si="50"/>
        <v>9.4027397260273968</v>
      </c>
      <c r="M210" s="137">
        <f t="shared" si="51"/>
        <v>9.7161643835616438</v>
      </c>
      <c r="N210" s="594">
        <f t="shared" si="52"/>
        <v>9.5333333312438366</v>
      </c>
      <c r="O210" s="597">
        <f t="shared" si="53"/>
        <v>114.4</v>
      </c>
      <c r="P210" s="809"/>
      <c r="Q210" s="438"/>
      <c r="R210" s="796"/>
      <c r="S210" s="439"/>
      <c r="T210" s="439"/>
      <c r="U210" s="440"/>
      <c r="V210" s="795"/>
      <c r="W210" s="441"/>
      <c r="X210" s="441"/>
      <c r="Y210" s="796"/>
      <c r="Z210" s="796"/>
      <c r="AA210" s="447"/>
      <c r="AB210" s="448"/>
      <c r="AC210" s="443"/>
      <c r="AD210" s="337"/>
      <c r="AE210" s="452"/>
      <c r="AF210" s="452"/>
      <c r="AG210" s="452"/>
      <c r="AH210" s="452"/>
      <c r="AI210" s="451"/>
      <c r="AJ210" s="448"/>
      <c r="AK210" s="448"/>
      <c r="AL210" s="448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3"/>
      <c r="BN210" s="186"/>
      <c r="BO210" s="187"/>
      <c r="BP210" s="187"/>
      <c r="BQ210" s="187"/>
    </row>
    <row r="211" spans="1:69" s="188" customFormat="1" ht="120" customHeight="1" x14ac:dyDescent="1.35">
      <c r="A211" s="472" t="s">
        <v>21</v>
      </c>
      <c r="B211" s="201" t="s">
        <v>134</v>
      </c>
      <c r="C211" s="202" t="s">
        <v>140</v>
      </c>
      <c r="D211" s="202" t="s">
        <v>53</v>
      </c>
      <c r="E211" s="203">
        <v>1.1000000000000001</v>
      </c>
      <c r="F211" s="204">
        <v>2</v>
      </c>
      <c r="G211" s="202" t="s">
        <v>25</v>
      </c>
      <c r="H211" s="202" t="s">
        <v>26</v>
      </c>
      <c r="I211" s="204">
        <v>1</v>
      </c>
      <c r="J211" s="594">
        <f t="shared" si="48"/>
        <v>2.2000000000000002</v>
      </c>
      <c r="K211" s="594">
        <f t="shared" si="49"/>
        <v>0.31342465753424659</v>
      </c>
      <c r="L211" s="137">
        <f t="shared" si="50"/>
        <v>9.4027397260273968</v>
      </c>
      <c r="M211" s="137">
        <f t="shared" si="51"/>
        <v>9.7161643835616438</v>
      </c>
      <c r="N211" s="594">
        <f t="shared" si="52"/>
        <v>9.5333333312438366</v>
      </c>
      <c r="O211" s="597">
        <f t="shared" si="53"/>
        <v>114.4</v>
      </c>
      <c r="P211" s="809"/>
      <c r="Q211" s="438"/>
      <c r="R211" s="796"/>
      <c r="S211" s="439"/>
      <c r="T211" s="439"/>
      <c r="U211" s="440"/>
      <c r="V211" s="795"/>
      <c r="W211" s="441"/>
      <c r="X211" s="441"/>
      <c r="Y211" s="796"/>
      <c r="Z211" s="796"/>
      <c r="AA211" s="447"/>
      <c r="AB211" s="448"/>
      <c r="AC211" s="451"/>
      <c r="AD211" s="453"/>
      <c r="AE211" s="454"/>
      <c r="AF211" s="454"/>
      <c r="AG211" s="454"/>
      <c r="AH211" s="454"/>
      <c r="AI211" s="451"/>
      <c r="AJ211" s="448"/>
      <c r="AK211" s="448"/>
      <c r="AL211" s="448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3"/>
      <c r="BN211" s="186"/>
      <c r="BO211" s="187"/>
      <c r="BP211" s="187"/>
      <c r="BQ211" s="187"/>
    </row>
    <row r="212" spans="1:69" s="188" customFormat="1" ht="120" customHeight="1" x14ac:dyDescent="1.35">
      <c r="A212" s="472" t="s">
        <v>21</v>
      </c>
      <c r="B212" s="201" t="s">
        <v>134</v>
      </c>
      <c r="C212" s="202" t="s">
        <v>141</v>
      </c>
      <c r="D212" s="202" t="s">
        <v>53</v>
      </c>
      <c r="E212" s="203">
        <v>1.1000000000000001</v>
      </c>
      <c r="F212" s="204">
        <v>2</v>
      </c>
      <c r="G212" s="202" t="s">
        <v>25</v>
      </c>
      <c r="H212" s="202" t="s">
        <v>26</v>
      </c>
      <c r="I212" s="204">
        <v>1</v>
      </c>
      <c r="J212" s="594">
        <f t="shared" si="48"/>
        <v>2.2000000000000002</v>
      </c>
      <c r="K212" s="594">
        <f t="shared" si="49"/>
        <v>0.31342465753424659</v>
      </c>
      <c r="L212" s="137">
        <f t="shared" si="50"/>
        <v>9.4027397260273968</v>
      </c>
      <c r="M212" s="137">
        <f t="shared" si="51"/>
        <v>9.7161643835616438</v>
      </c>
      <c r="N212" s="594">
        <f t="shared" si="52"/>
        <v>9.5333333312438366</v>
      </c>
      <c r="O212" s="597">
        <f t="shared" si="53"/>
        <v>114.4</v>
      </c>
      <c r="P212" s="809"/>
      <c r="Q212" s="438"/>
      <c r="R212" s="796"/>
      <c r="S212" s="439"/>
      <c r="T212" s="439"/>
      <c r="U212" s="440"/>
      <c r="V212" s="795"/>
      <c r="W212" s="441"/>
      <c r="X212" s="441"/>
      <c r="Y212" s="796"/>
      <c r="Z212" s="796"/>
      <c r="AA212" s="447"/>
      <c r="AB212" s="448"/>
      <c r="AC212" s="451"/>
      <c r="AD212" s="455"/>
      <c r="AE212" s="455"/>
      <c r="AF212" s="455"/>
      <c r="AG212" s="455"/>
      <c r="AH212" s="455"/>
      <c r="AI212" s="451"/>
      <c r="AJ212" s="448"/>
      <c r="AK212" s="448"/>
      <c r="AL212" s="448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3"/>
      <c r="BN212" s="186"/>
      <c r="BO212" s="187"/>
      <c r="BP212" s="187"/>
      <c r="BQ212" s="187"/>
    </row>
    <row r="213" spans="1:69" s="188" customFormat="1" ht="120" customHeight="1" x14ac:dyDescent="1.35">
      <c r="A213" s="472" t="s">
        <v>21</v>
      </c>
      <c r="B213" s="201" t="s">
        <v>134</v>
      </c>
      <c r="C213" s="502" t="s">
        <v>142</v>
      </c>
      <c r="D213" s="502" t="s">
        <v>53</v>
      </c>
      <c r="E213" s="500">
        <v>1.1000000000000001</v>
      </c>
      <c r="F213" s="214">
        <v>1</v>
      </c>
      <c r="G213" s="502" t="s">
        <v>25</v>
      </c>
      <c r="H213" s="502" t="s">
        <v>26</v>
      </c>
      <c r="I213" s="204">
        <v>1</v>
      </c>
      <c r="J213" s="594">
        <f t="shared" si="48"/>
        <v>1.1000000000000001</v>
      </c>
      <c r="K213" s="594">
        <f t="shared" si="49"/>
        <v>0.15671232876712329</v>
      </c>
      <c r="L213" s="137">
        <f t="shared" si="50"/>
        <v>4.7013698630136984</v>
      </c>
      <c r="M213" s="137">
        <f t="shared" si="51"/>
        <v>4.8580821917808219</v>
      </c>
      <c r="N213" s="594">
        <f t="shared" si="52"/>
        <v>4.7666666656219183</v>
      </c>
      <c r="O213" s="597">
        <f t="shared" si="53"/>
        <v>57.2</v>
      </c>
      <c r="P213" s="809"/>
      <c r="Q213" s="438"/>
      <c r="R213" s="796"/>
      <c r="S213" s="439"/>
      <c r="T213" s="439"/>
      <c r="U213" s="440"/>
      <c r="V213" s="795"/>
      <c r="W213" s="441"/>
      <c r="X213" s="441"/>
      <c r="Y213" s="796"/>
      <c r="Z213" s="796"/>
      <c r="AA213" s="447"/>
      <c r="AB213" s="448"/>
      <c r="AC213" s="451"/>
      <c r="AD213" s="455"/>
      <c r="AE213" s="455"/>
      <c r="AF213" s="455"/>
      <c r="AG213" s="455"/>
      <c r="AH213" s="455"/>
      <c r="AI213" s="451"/>
      <c r="AJ213" s="448"/>
      <c r="AK213" s="448"/>
      <c r="AL213" s="448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3"/>
      <c r="BN213" s="186"/>
      <c r="BO213" s="187"/>
      <c r="BP213" s="187"/>
      <c r="BQ213" s="187"/>
    </row>
    <row r="214" spans="1:69" s="188" customFormat="1" ht="120" customHeight="1" x14ac:dyDescent="1.35">
      <c r="A214" s="473" t="s">
        <v>21</v>
      </c>
      <c r="B214" s="499" t="s">
        <v>134</v>
      </c>
      <c r="C214" s="502" t="s">
        <v>143</v>
      </c>
      <c r="D214" s="502" t="s">
        <v>53</v>
      </c>
      <c r="E214" s="500">
        <v>1.1000000000000001</v>
      </c>
      <c r="F214" s="214">
        <v>2</v>
      </c>
      <c r="G214" s="502" t="s">
        <v>25</v>
      </c>
      <c r="H214" s="502" t="s">
        <v>26</v>
      </c>
      <c r="I214" s="214">
        <v>1</v>
      </c>
      <c r="J214" s="595">
        <f t="shared" si="48"/>
        <v>2.2000000000000002</v>
      </c>
      <c r="K214" s="595">
        <f t="shared" si="49"/>
        <v>0.31342465753424659</v>
      </c>
      <c r="L214" s="50">
        <f t="shared" si="50"/>
        <v>9.4027397260273968</v>
      </c>
      <c r="M214" s="50">
        <f t="shared" si="51"/>
        <v>9.7161643835616438</v>
      </c>
      <c r="N214" s="595">
        <f t="shared" si="52"/>
        <v>9.5333333312438366</v>
      </c>
      <c r="O214" s="598">
        <f t="shared" si="53"/>
        <v>114.4</v>
      </c>
      <c r="P214" s="809"/>
      <c r="Q214" s="438"/>
      <c r="R214" s="796"/>
      <c r="S214" s="439"/>
      <c r="T214" s="439"/>
      <c r="U214" s="440"/>
      <c r="V214" s="795"/>
      <c r="W214" s="441"/>
      <c r="X214" s="441"/>
      <c r="Y214" s="796"/>
      <c r="Z214" s="796"/>
      <c r="AA214" s="447"/>
      <c r="AB214" s="448"/>
      <c r="AC214" s="451"/>
      <c r="AD214" s="455"/>
      <c r="AE214" s="455"/>
      <c r="AF214" s="455"/>
      <c r="AG214" s="455"/>
      <c r="AH214" s="455"/>
      <c r="AI214" s="451"/>
      <c r="AJ214" s="448"/>
      <c r="AK214" s="448"/>
      <c r="AL214" s="448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  <c r="BI214" s="213"/>
      <c r="BJ214" s="213"/>
      <c r="BK214" s="213"/>
      <c r="BL214" s="213"/>
      <c r="BM214" s="213"/>
      <c r="BN214" s="186"/>
      <c r="BO214" s="187"/>
      <c r="BP214" s="187"/>
      <c r="BQ214" s="187"/>
    </row>
    <row r="215" spans="1:69" s="208" customFormat="1" ht="168.75" customHeight="1" x14ac:dyDescent="1.35">
      <c r="A215" s="472" t="s">
        <v>21</v>
      </c>
      <c r="B215" s="201" t="s">
        <v>134</v>
      </c>
      <c r="C215" s="202" t="s">
        <v>144</v>
      </c>
      <c r="D215" s="202" t="s">
        <v>99</v>
      </c>
      <c r="E215" s="203">
        <v>1.1000000000000001</v>
      </c>
      <c r="F215" s="204">
        <v>2</v>
      </c>
      <c r="G215" s="202" t="s">
        <v>25</v>
      </c>
      <c r="H215" s="91" t="s">
        <v>45</v>
      </c>
      <c r="I215" s="49">
        <v>0.46160000000000001</v>
      </c>
      <c r="J215" s="594">
        <f t="shared" si="48"/>
        <v>1.0155200000000002</v>
      </c>
      <c r="K215" s="594">
        <f t="shared" si="49"/>
        <v>0.14467682191780823</v>
      </c>
      <c r="L215" s="137">
        <f t="shared" si="50"/>
        <v>4.3403046575342472</v>
      </c>
      <c r="M215" s="137">
        <f t="shared" si="51"/>
        <v>4.4849814794520553</v>
      </c>
      <c r="N215" s="594">
        <f t="shared" si="52"/>
        <v>4.4005866657021553</v>
      </c>
      <c r="O215" s="597">
        <f t="shared" si="53"/>
        <v>52.807040000000008</v>
      </c>
      <c r="P215" s="809"/>
      <c r="Q215" s="438"/>
      <c r="R215" s="796"/>
      <c r="S215" s="439"/>
      <c r="T215" s="439"/>
      <c r="U215" s="440"/>
      <c r="V215" s="795"/>
      <c r="W215" s="441"/>
      <c r="X215" s="441"/>
      <c r="Y215" s="796"/>
      <c r="Z215" s="796"/>
      <c r="AA215" s="447"/>
      <c r="AB215" s="448"/>
      <c r="AC215" s="822"/>
      <c r="AD215" s="173"/>
      <c r="AE215" s="174"/>
      <c r="AF215" s="173"/>
      <c r="AG215" s="451"/>
      <c r="AH215" s="451"/>
      <c r="AI215" s="451"/>
      <c r="AJ215" s="448"/>
      <c r="AK215" s="448"/>
      <c r="AL215" s="448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6"/>
      <c r="BO215" s="207"/>
      <c r="BP215" s="207"/>
      <c r="BQ215" s="207"/>
    </row>
    <row r="216" spans="1:69" s="208" customFormat="1" ht="165" customHeight="1" x14ac:dyDescent="1.35">
      <c r="A216" s="472" t="s">
        <v>21</v>
      </c>
      <c r="B216" s="201" t="s">
        <v>134</v>
      </c>
      <c r="C216" s="202" t="s">
        <v>145</v>
      </c>
      <c r="D216" s="502" t="s">
        <v>39</v>
      </c>
      <c r="E216" s="500">
        <v>7</v>
      </c>
      <c r="F216" s="214">
        <v>1</v>
      </c>
      <c r="G216" s="202" t="s">
        <v>25</v>
      </c>
      <c r="H216" s="91" t="s">
        <v>45</v>
      </c>
      <c r="I216" s="49">
        <v>0.46160000000000001</v>
      </c>
      <c r="J216" s="594">
        <f t="shared" si="48"/>
        <v>3.2312000000000003</v>
      </c>
      <c r="K216" s="594">
        <f t="shared" si="49"/>
        <v>0.46033534246575342</v>
      </c>
      <c r="L216" s="137">
        <f t="shared" si="50"/>
        <v>13.810060273972603</v>
      </c>
      <c r="M216" s="137">
        <f t="shared" si="51"/>
        <v>14.270395616438355</v>
      </c>
      <c r="N216" s="594">
        <f t="shared" si="52"/>
        <v>14.001866663597765</v>
      </c>
      <c r="O216" s="597">
        <f t="shared" si="53"/>
        <v>168.0224</v>
      </c>
      <c r="P216" s="809"/>
      <c r="Q216" s="442"/>
      <c r="R216" s="796"/>
      <c r="S216" s="439"/>
      <c r="T216" s="439"/>
      <c r="U216" s="440"/>
      <c r="V216" s="795"/>
      <c r="W216" s="441"/>
      <c r="X216" s="441"/>
      <c r="Y216" s="796"/>
      <c r="Z216" s="796"/>
      <c r="AA216" s="447"/>
      <c r="AB216" s="448"/>
      <c r="AC216" s="822"/>
      <c r="AD216" s="455"/>
      <c r="AE216" s="456"/>
      <c r="AF216" s="455"/>
      <c r="AG216" s="451"/>
      <c r="AH216" s="451"/>
      <c r="AI216" s="451"/>
      <c r="AJ216" s="448"/>
      <c r="AK216" s="448"/>
      <c r="AL216" s="448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6"/>
      <c r="BO216" s="207"/>
      <c r="BP216" s="207"/>
      <c r="BQ216" s="207"/>
    </row>
    <row r="217" spans="1:69" s="212" customFormat="1" ht="120" customHeight="1" x14ac:dyDescent="1.35">
      <c r="A217" s="472" t="s">
        <v>21</v>
      </c>
      <c r="B217" s="201" t="s">
        <v>134</v>
      </c>
      <c r="C217" s="202" t="s">
        <v>146</v>
      </c>
      <c r="D217" s="202" t="s">
        <v>53</v>
      </c>
      <c r="E217" s="203">
        <v>1.1000000000000001</v>
      </c>
      <c r="F217" s="204">
        <v>1</v>
      </c>
      <c r="G217" s="202" t="s">
        <v>25</v>
      </c>
      <c r="H217" s="202" t="s">
        <v>26</v>
      </c>
      <c r="I217" s="49">
        <v>1</v>
      </c>
      <c r="J217" s="594">
        <f t="shared" si="48"/>
        <v>1.1000000000000001</v>
      </c>
      <c r="K217" s="594">
        <f t="shared" si="49"/>
        <v>0.15671232876712329</v>
      </c>
      <c r="L217" s="137">
        <f t="shared" si="50"/>
        <v>4.7013698630136984</v>
      </c>
      <c r="M217" s="137">
        <f t="shared" si="51"/>
        <v>4.8580821917808219</v>
      </c>
      <c r="N217" s="594">
        <f t="shared" si="52"/>
        <v>4.7666666656219183</v>
      </c>
      <c r="O217" s="597">
        <f t="shared" si="53"/>
        <v>57.2</v>
      </c>
      <c r="P217" s="809"/>
      <c r="Q217" s="438"/>
      <c r="R217" s="796"/>
      <c r="S217" s="439"/>
      <c r="T217" s="439"/>
      <c r="U217" s="440"/>
      <c r="V217" s="795"/>
      <c r="W217" s="441"/>
      <c r="X217" s="441"/>
      <c r="Y217" s="796"/>
      <c r="Z217" s="796"/>
      <c r="AA217" s="447"/>
      <c r="AB217" s="448"/>
      <c r="AC217" s="448"/>
      <c r="AD217" s="448"/>
      <c r="AE217" s="448"/>
      <c r="AF217" s="448"/>
      <c r="AG217" s="448"/>
      <c r="AH217" s="448"/>
      <c r="AI217" s="448"/>
      <c r="AJ217" s="448"/>
      <c r="AK217" s="448"/>
      <c r="AL217" s="448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10"/>
      <c r="BO217" s="211"/>
      <c r="BP217" s="211"/>
      <c r="BQ217" s="211"/>
    </row>
    <row r="218" spans="1:69" s="208" customFormat="1" ht="120" customHeight="1" x14ac:dyDescent="1.35">
      <c r="A218" s="472" t="s">
        <v>21</v>
      </c>
      <c r="B218" s="201" t="s">
        <v>134</v>
      </c>
      <c r="C218" s="202" t="s">
        <v>147</v>
      </c>
      <c r="D218" s="215" t="s">
        <v>32</v>
      </c>
      <c r="E218" s="203">
        <v>0.24</v>
      </c>
      <c r="F218" s="204">
        <v>1</v>
      </c>
      <c r="G218" s="202" t="s">
        <v>25</v>
      </c>
      <c r="H218" s="91" t="s">
        <v>45</v>
      </c>
      <c r="I218" s="49">
        <v>0.46160000000000001</v>
      </c>
      <c r="J218" s="594">
        <f t="shared" si="48"/>
        <v>0.11078399999999999</v>
      </c>
      <c r="K218" s="594">
        <f t="shared" si="49"/>
        <v>1.5782926027397261E-2</v>
      </c>
      <c r="L218" s="137">
        <f t="shared" si="50"/>
        <v>0.47348778082191784</v>
      </c>
      <c r="M218" s="137">
        <f t="shared" si="51"/>
        <v>0.48927070684931506</v>
      </c>
      <c r="N218" s="594">
        <f t="shared" si="52"/>
        <v>0.48006399989478049</v>
      </c>
      <c r="O218" s="597">
        <f t="shared" si="53"/>
        <v>5.7607679999999997</v>
      </c>
      <c r="P218" s="809"/>
      <c r="Q218" s="438"/>
      <c r="R218" s="796"/>
      <c r="S218" s="439"/>
      <c r="T218" s="439"/>
      <c r="U218" s="440"/>
      <c r="V218" s="795"/>
      <c r="W218" s="441"/>
      <c r="X218" s="441"/>
      <c r="Y218" s="796"/>
      <c r="Z218" s="796"/>
      <c r="AA218" s="447"/>
      <c r="AB218" s="448"/>
      <c r="AC218" s="448"/>
      <c r="AD218" s="448"/>
      <c r="AE218" s="448"/>
      <c r="AF218" s="448"/>
      <c r="AG218" s="448"/>
      <c r="AH218" s="448"/>
      <c r="AI218" s="448"/>
      <c r="AJ218" s="448"/>
      <c r="AK218" s="448"/>
      <c r="AL218" s="448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5"/>
      <c r="BM218" s="205"/>
      <c r="BN218" s="206"/>
      <c r="BO218" s="207"/>
      <c r="BP218" s="207"/>
      <c r="BQ218" s="207"/>
    </row>
    <row r="219" spans="1:69" s="208" customFormat="1" ht="120" customHeight="1" x14ac:dyDescent="1.35">
      <c r="A219" s="472" t="s">
        <v>21</v>
      </c>
      <c r="B219" s="201" t="s">
        <v>134</v>
      </c>
      <c r="C219" s="202" t="s">
        <v>148</v>
      </c>
      <c r="D219" s="202" t="s">
        <v>53</v>
      </c>
      <c r="E219" s="203">
        <v>1.1000000000000001</v>
      </c>
      <c r="F219" s="204">
        <v>1</v>
      </c>
      <c r="G219" s="202" t="s">
        <v>40</v>
      </c>
      <c r="H219" s="91" t="s">
        <v>45</v>
      </c>
      <c r="I219" s="49">
        <v>0.46160000000000001</v>
      </c>
      <c r="J219" s="594">
        <f t="shared" si="48"/>
        <v>0.5077600000000001</v>
      </c>
      <c r="K219" s="594">
        <f t="shared" si="49"/>
        <v>7.2338410958904115E-2</v>
      </c>
      <c r="L219" s="137">
        <f t="shared" si="50"/>
        <v>2.1701523287671236</v>
      </c>
      <c r="M219" s="137">
        <f t="shared" si="51"/>
        <v>2.2424907397260276</v>
      </c>
      <c r="N219" s="594">
        <f t="shared" si="52"/>
        <v>2.2002933328510776</v>
      </c>
      <c r="O219" s="597">
        <f t="shared" si="53"/>
        <v>26.403520000000004</v>
      </c>
      <c r="P219" s="809"/>
      <c r="Q219" s="438"/>
      <c r="R219" s="796"/>
      <c r="S219" s="439"/>
      <c r="T219" s="439"/>
      <c r="U219" s="440"/>
      <c r="V219" s="795"/>
      <c r="W219" s="441"/>
      <c r="X219" s="441"/>
      <c r="Y219" s="796"/>
      <c r="Z219" s="796"/>
      <c r="AA219" s="447"/>
      <c r="AB219" s="448"/>
      <c r="AC219" s="448"/>
      <c r="AD219" s="448"/>
      <c r="AE219" s="448"/>
      <c r="AF219" s="448"/>
      <c r="AG219" s="448"/>
      <c r="AH219" s="448"/>
      <c r="AI219" s="448"/>
      <c r="AJ219" s="448"/>
      <c r="AK219" s="448"/>
      <c r="AL219" s="448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5"/>
      <c r="BM219" s="205"/>
      <c r="BN219" s="206"/>
      <c r="BO219" s="207"/>
      <c r="BP219" s="207"/>
      <c r="BQ219" s="207"/>
    </row>
    <row r="220" spans="1:69" s="208" customFormat="1" ht="120" customHeight="1" x14ac:dyDescent="1.35">
      <c r="A220" s="472" t="s">
        <v>21</v>
      </c>
      <c r="B220" s="201" t="s">
        <v>134</v>
      </c>
      <c r="C220" s="202" t="s">
        <v>149</v>
      </c>
      <c r="D220" s="202" t="s">
        <v>53</v>
      </c>
      <c r="E220" s="203">
        <v>1.1000000000000001</v>
      </c>
      <c r="F220" s="204">
        <v>1</v>
      </c>
      <c r="G220" s="202" t="s">
        <v>25</v>
      </c>
      <c r="H220" s="91" t="s">
        <v>45</v>
      </c>
      <c r="I220" s="49">
        <v>0.46160000000000001</v>
      </c>
      <c r="J220" s="594">
        <f t="shared" si="48"/>
        <v>0.5077600000000001</v>
      </c>
      <c r="K220" s="594">
        <f t="shared" si="49"/>
        <v>7.2338410958904115E-2</v>
      </c>
      <c r="L220" s="137">
        <f t="shared" si="50"/>
        <v>2.1701523287671236</v>
      </c>
      <c r="M220" s="137">
        <f t="shared" si="51"/>
        <v>2.2424907397260276</v>
      </c>
      <c r="N220" s="594">
        <f t="shared" si="52"/>
        <v>2.2002933328510776</v>
      </c>
      <c r="O220" s="597">
        <f t="shared" si="53"/>
        <v>26.403520000000004</v>
      </c>
      <c r="P220" s="809"/>
      <c r="Q220" s="438"/>
      <c r="R220" s="796"/>
      <c r="S220" s="439"/>
      <c r="T220" s="439"/>
      <c r="U220" s="440"/>
      <c r="V220" s="795"/>
      <c r="W220" s="441"/>
      <c r="X220" s="441"/>
      <c r="Y220" s="796"/>
      <c r="Z220" s="796"/>
      <c r="AA220" s="447"/>
      <c r="AB220" s="448"/>
      <c r="AC220" s="448"/>
      <c r="AD220" s="448"/>
      <c r="AE220" s="448"/>
      <c r="AF220" s="448"/>
      <c r="AG220" s="448"/>
      <c r="AH220" s="448"/>
      <c r="AI220" s="448"/>
      <c r="AJ220" s="448"/>
      <c r="AK220" s="448"/>
      <c r="AL220" s="448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6"/>
      <c r="BO220" s="207"/>
      <c r="BP220" s="207"/>
      <c r="BQ220" s="207"/>
    </row>
    <row r="221" spans="1:69" s="212" customFormat="1" ht="120" customHeight="1" x14ac:dyDescent="1.35">
      <c r="A221" s="472" t="s">
        <v>21</v>
      </c>
      <c r="B221" s="201" t="s">
        <v>134</v>
      </c>
      <c r="C221" s="202" t="s">
        <v>150</v>
      </c>
      <c r="D221" s="202" t="s">
        <v>53</v>
      </c>
      <c r="E221" s="203">
        <v>1.1000000000000001</v>
      </c>
      <c r="F221" s="204">
        <v>2</v>
      </c>
      <c r="G221" s="202" t="s">
        <v>25</v>
      </c>
      <c r="H221" s="202" t="s">
        <v>26</v>
      </c>
      <c r="I221" s="49">
        <v>1</v>
      </c>
      <c r="J221" s="594">
        <f t="shared" si="48"/>
        <v>2.2000000000000002</v>
      </c>
      <c r="K221" s="594">
        <f t="shared" si="49"/>
        <v>0.31342465753424659</v>
      </c>
      <c r="L221" s="137">
        <f t="shared" si="50"/>
        <v>9.4027397260273968</v>
      </c>
      <c r="M221" s="137">
        <f t="shared" si="51"/>
        <v>9.7161643835616438</v>
      </c>
      <c r="N221" s="594">
        <f t="shared" si="52"/>
        <v>9.5333333312438366</v>
      </c>
      <c r="O221" s="597">
        <f t="shared" si="53"/>
        <v>114.4</v>
      </c>
      <c r="P221" s="809"/>
      <c r="Q221" s="438"/>
      <c r="R221" s="796"/>
      <c r="S221" s="439"/>
      <c r="T221" s="439"/>
      <c r="U221" s="440"/>
      <c r="V221" s="795"/>
      <c r="W221" s="441"/>
      <c r="X221" s="441"/>
      <c r="Y221" s="796"/>
      <c r="Z221" s="796"/>
      <c r="AA221" s="447"/>
      <c r="AB221" s="448"/>
      <c r="AC221" s="448"/>
      <c r="AD221" s="448"/>
      <c r="AE221" s="448"/>
      <c r="AF221" s="448"/>
      <c r="AG221" s="448"/>
      <c r="AH221" s="448"/>
      <c r="AI221" s="448"/>
      <c r="AJ221" s="448"/>
      <c r="AK221" s="448"/>
      <c r="AL221" s="448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10"/>
      <c r="BO221" s="211"/>
      <c r="BP221" s="211"/>
      <c r="BQ221" s="211"/>
    </row>
    <row r="222" spans="1:69" s="212" customFormat="1" ht="120" customHeight="1" x14ac:dyDescent="1.35">
      <c r="A222" s="472" t="s">
        <v>21</v>
      </c>
      <c r="B222" s="201" t="s">
        <v>134</v>
      </c>
      <c r="C222" s="202" t="s">
        <v>151</v>
      </c>
      <c r="D222" s="202" t="s">
        <v>53</v>
      </c>
      <c r="E222" s="203">
        <v>1.1000000000000001</v>
      </c>
      <c r="F222" s="204">
        <v>2</v>
      </c>
      <c r="G222" s="202" t="s">
        <v>25</v>
      </c>
      <c r="H222" s="202" t="s">
        <v>26</v>
      </c>
      <c r="I222" s="49">
        <v>1</v>
      </c>
      <c r="J222" s="594">
        <f t="shared" si="48"/>
        <v>2.2000000000000002</v>
      </c>
      <c r="K222" s="594">
        <f t="shared" si="49"/>
        <v>0.31342465753424659</v>
      </c>
      <c r="L222" s="137">
        <f t="shared" si="50"/>
        <v>9.4027397260273968</v>
      </c>
      <c r="M222" s="137">
        <f t="shared" si="51"/>
        <v>9.7161643835616438</v>
      </c>
      <c r="N222" s="594">
        <f t="shared" si="52"/>
        <v>9.5333333312438366</v>
      </c>
      <c r="O222" s="597">
        <f t="shared" si="53"/>
        <v>114.4</v>
      </c>
      <c r="P222" s="809"/>
      <c r="Q222" s="438"/>
      <c r="R222" s="796"/>
      <c r="S222" s="439"/>
      <c r="T222" s="439"/>
      <c r="U222" s="440"/>
      <c r="V222" s="795"/>
      <c r="W222" s="441"/>
      <c r="X222" s="441"/>
      <c r="Y222" s="796"/>
      <c r="Z222" s="796"/>
      <c r="AA222" s="447"/>
      <c r="AB222" s="448"/>
      <c r="AC222" s="448"/>
      <c r="AD222" s="448"/>
      <c r="AE222" s="448"/>
      <c r="AF222" s="448"/>
      <c r="AG222" s="448"/>
      <c r="AH222" s="448"/>
      <c r="AI222" s="448"/>
      <c r="AJ222" s="448"/>
      <c r="AK222" s="448"/>
      <c r="AL222" s="448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10"/>
      <c r="BO222" s="211"/>
      <c r="BP222" s="211"/>
      <c r="BQ222" s="211"/>
    </row>
    <row r="223" spans="1:69" s="208" customFormat="1" ht="120" customHeight="1" x14ac:dyDescent="1.35">
      <c r="A223" s="472" t="s">
        <v>21</v>
      </c>
      <c r="B223" s="201" t="s">
        <v>134</v>
      </c>
      <c r="C223" s="202" t="s">
        <v>152</v>
      </c>
      <c r="D223" s="202" t="s">
        <v>53</v>
      </c>
      <c r="E223" s="203">
        <v>1.1000000000000001</v>
      </c>
      <c r="F223" s="204">
        <v>2</v>
      </c>
      <c r="G223" s="202" t="s">
        <v>25</v>
      </c>
      <c r="H223" s="91" t="s">
        <v>45</v>
      </c>
      <c r="I223" s="49">
        <v>0.46160000000000001</v>
      </c>
      <c r="J223" s="594">
        <f t="shared" si="48"/>
        <v>1.0155200000000002</v>
      </c>
      <c r="K223" s="594">
        <f t="shared" si="49"/>
        <v>0.14467682191780823</v>
      </c>
      <c r="L223" s="137">
        <f t="shared" si="50"/>
        <v>4.3403046575342472</v>
      </c>
      <c r="M223" s="137">
        <f t="shared" si="51"/>
        <v>4.4849814794520553</v>
      </c>
      <c r="N223" s="594">
        <f t="shared" si="52"/>
        <v>4.4005866657021553</v>
      </c>
      <c r="O223" s="597">
        <f t="shared" si="53"/>
        <v>52.807040000000008</v>
      </c>
      <c r="P223" s="809"/>
      <c r="Q223" s="438"/>
      <c r="R223" s="796"/>
      <c r="S223" s="439"/>
      <c r="T223" s="439"/>
      <c r="U223" s="440"/>
      <c r="V223" s="795"/>
      <c r="W223" s="441"/>
      <c r="X223" s="441"/>
      <c r="Y223" s="796"/>
      <c r="Z223" s="796"/>
      <c r="AA223" s="447"/>
      <c r="AB223" s="448"/>
      <c r="AC223" s="448"/>
      <c r="AD223" s="448"/>
      <c r="AE223" s="448"/>
      <c r="AF223" s="448"/>
      <c r="AG223" s="448"/>
      <c r="AH223" s="448"/>
      <c r="AI223" s="448"/>
      <c r="AJ223" s="448"/>
      <c r="AK223" s="448"/>
      <c r="AL223" s="448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6"/>
      <c r="BO223" s="207"/>
      <c r="BP223" s="207"/>
      <c r="BQ223" s="207"/>
    </row>
    <row r="224" spans="1:69" s="188" customFormat="1" ht="120" customHeight="1" x14ac:dyDescent="1.35">
      <c r="A224" s="473" t="s">
        <v>21</v>
      </c>
      <c r="B224" s="499" t="s">
        <v>153</v>
      </c>
      <c r="C224" s="502" t="s">
        <v>154</v>
      </c>
      <c r="D224" s="502" t="s">
        <v>53</v>
      </c>
      <c r="E224" s="500">
        <v>1.1000000000000001</v>
      </c>
      <c r="F224" s="214">
        <v>2</v>
      </c>
      <c r="G224" s="502" t="s">
        <v>25</v>
      </c>
      <c r="H224" s="501" t="s">
        <v>45</v>
      </c>
      <c r="I224" s="54">
        <v>0.46160000000000001</v>
      </c>
      <c r="J224" s="595">
        <f t="shared" si="48"/>
        <v>1.0155200000000002</v>
      </c>
      <c r="K224" s="595">
        <f t="shared" si="49"/>
        <v>0.14467682191780823</v>
      </c>
      <c r="L224" s="50">
        <f t="shared" si="50"/>
        <v>4.3403046575342472</v>
      </c>
      <c r="M224" s="50">
        <f t="shared" si="51"/>
        <v>4.4849814794520553</v>
      </c>
      <c r="N224" s="595">
        <f t="shared" si="52"/>
        <v>4.4005866657021553</v>
      </c>
      <c r="O224" s="597">
        <f t="shared" si="53"/>
        <v>52.807040000000008</v>
      </c>
      <c r="P224" s="438"/>
      <c r="Q224" s="442"/>
      <c r="R224" s="442"/>
      <c r="S224" s="439"/>
      <c r="T224" s="439"/>
      <c r="U224" s="440"/>
      <c r="V224" s="441"/>
      <c r="W224" s="441"/>
      <c r="X224" s="441"/>
      <c r="Y224" s="442"/>
      <c r="Z224" s="228"/>
      <c r="AA224" s="447"/>
      <c r="AB224" s="448"/>
      <c r="AC224" s="448"/>
      <c r="AD224" s="448"/>
      <c r="AE224" s="448"/>
      <c r="AF224" s="448"/>
      <c r="AG224" s="448"/>
      <c r="AH224" s="448"/>
      <c r="AI224" s="448"/>
      <c r="AJ224" s="448"/>
      <c r="AK224" s="448"/>
      <c r="AL224" s="448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  <c r="BI224" s="213"/>
      <c r="BJ224" s="213"/>
      <c r="BK224" s="213"/>
      <c r="BL224" s="213"/>
      <c r="BM224" s="213"/>
      <c r="BN224" s="186"/>
      <c r="BO224" s="187"/>
      <c r="BP224" s="187"/>
      <c r="BQ224" s="187"/>
    </row>
    <row r="225" spans="1:84" s="188" customFormat="1" ht="120" customHeight="1" x14ac:dyDescent="1.35">
      <c r="A225" s="473" t="s">
        <v>21</v>
      </c>
      <c r="B225" s="499" t="s">
        <v>124</v>
      </c>
      <c r="C225" s="502" t="s">
        <v>155</v>
      </c>
      <c r="D225" s="502" t="s">
        <v>53</v>
      </c>
      <c r="E225" s="500">
        <v>1.1000000000000001</v>
      </c>
      <c r="F225" s="214">
        <v>4</v>
      </c>
      <c r="G225" s="502" t="s">
        <v>25</v>
      </c>
      <c r="H225" s="502" t="s">
        <v>26</v>
      </c>
      <c r="I225" s="214">
        <v>1</v>
      </c>
      <c r="J225" s="595">
        <f t="shared" si="48"/>
        <v>4.4000000000000004</v>
      </c>
      <c r="K225" s="595">
        <f t="shared" si="49"/>
        <v>0.62684931506849317</v>
      </c>
      <c r="L225" s="50">
        <f t="shared" si="50"/>
        <v>18.805479452054794</v>
      </c>
      <c r="M225" s="50">
        <f t="shared" si="51"/>
        <v>19.432328767123288</v>
      </c>
      <c r="N225" s="595">
        <f t="shared" si="52"/>
        <v>19.066666662487673</v>
      </c>
      <c r="O225" s="597">
        <f t="shared" si="53"/>
        <v>228.8</v>
      </c>
      <c r="P225" s="809"/>
      <c r="Q225" s="438"/>
      <c r="R225" s="796"/>
      <c r="S225" s="439"/>
      <c r="T225" s="439"/>
      <c r="U225" s="440"/>
      <c r="V225" s="795"/>
      <c r="W225" s="441"/>
      <c r="X225" s="441"/>
      <c r="Y225" s="796"/>
      <c r="Z225" s="796"/>
      <c r="AA225" s="447"/>
      <c r="AB225" s="448"/>
      <c r="AC225" s="448"/>
      <c r="AD225" s="448"/>
      <c r="AE225" s="448"/>
      <c r="AF225" s="448"/>
      <c r="AG225" s="448"/>
      <c r="AH225" s="448"/>
      <c r="AI225" s="448"/>
      <c r="AJ225" s="448"/>
      <c r="AK225" s="448"/>
      <c r="AL225" s="448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  <c r="BI225" s="213"/>
      <c r="BJ225" s="213"/>
      <c r="BK225" s="213"/>
      <c r="BL225" s="213"/>
      <c r="BM225" s="213"/>
      <c r="BN225" s="186"/>
      <c r="BO225" s="187"/>
      <c r="BP225" s="187"/>
      <c r="BQ225" s="187"/>
    </row>
    <row r="226" spans="1:84" s="188" customFormat="1" ht="120" customHeight="1" x14ac:dyDescent="1.35">
      <c r="A226" s="473" t="s">
        <v>21</v>
      </c>
      <c r="B226" s="499" t="s">
        <v>124</v>
      </c>
      <c r="C226" s="502" t="s">
        <v>156</v>
      </c>
      <c r="D226" s="502" t="s">
        <v>53</v>
      </c>
      <c r="E226" s="500">
        <v>1.1000000000000001</v>
      </c>
      <c r="F226" s="214">
        <v>5</v>
      </c>
      <c r="G226" s="502" t="s">
        <v>25</v>
      </c>
      <c r="H226" s="502" t="s">
        <v>26</v>
      </c>
      <c r="I226" s="214">
        <v>1</v>
      </c>
      <c r="J226" s="595">
        <f t="shared" si="48"/>
        <v>5.5</v>
      </c>
      <c r="K226" s="595">
        <f t="shared" si="49"/>
        <v>0.78356164383561644</v>
      </c>
      <c r="L226" s="50">
        <f t="shared" si="50"/>
        <v>23.506849315068493</v>
      </c>
      <c r="M226" s="50">
        <f t="shared" si="51"/>
        <v>24.290410958904111</v>
      </c>
      <c r="N226" s="595">
        <f t="shared" si="52"/>
        <v>23.833333328109589</v>
      </c>
      <c r="O226" s="597">
        <f t="shared" si="53"/>
        <v>286</v>
      </c>
      <c r="P226" s="809"/>
      <c r="Q226" s="438"/>
      <c r="R226" s="796"/>
      <c r="S226" s="439"/>
      <c r="T226" s="439"/>
      <c r="U226" s="440"/>
      <c r="V226" s="795"/>
      <c r="W226" s="441"/>
      <c r="X226" s="441"/>
      <c r="Y226" s="796"/>
      <c r="Z226" s="796"/>
      <c r="AA226" s="447"/>
      <c r="AB226" s="448"/>
      <c r="AC226" s="448"/>
      <c r="AD226" s="448"/>
      <c r="AE226" s="448"/>
      <c r="AF226" s="448"/>
      <c r="AG226" s="448"/>
      <c r="AH226" s="448"/>
      <c r="AI226" s="448"/>
      <c r="AJ226" s="448"/>
      <c r="AK226" s="448"/>
      <c r="AL226" s="448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  <c r="BI226" s="213"/>
      <c r="BJ226" s="213"/>
      <c r="BK226" s="213"/>
      <c r="BL226" s="213"/>
      <c r="BM226" s="213"/>
      <c r="BN226" s="186"/>
      <c r="BO226" s="187"/>
      <c r="BP226" s="187"/>
      <c r="BQ226" s="187"/>
    </row>
    <row r="227" spans="1:84" s="188" customFormat="1" ht="120" customHeight="1" x14ac:dyDescent="1.35">
      <c r="A227" s="472" t="s">
        <v>21</v>
      </c>
      <c r="B227" s="201" t="s">
        <v>124</v>
      </c>
      <c r="C227" s="202" t="s">
        <v>157</v>
      </c>
      <c r="D227" s="202" t="s">
        <v>99</v>
      </c>
      <c r="E227" s="203">
        <v>1.1000000000000001</v>
      </c>
      <c r="F227" s="214">
        <v>2</v>
      </c>
      <c r="G227" s="202" t="s">
        <v>158</v>
      </c>
      <c r="H227" s="202" t="s">
        <v>26</v>
      </c>
      <c r="I227" s="204">
        <v>1</v>
      </c>
      <c r="J227" s="594">
        <f t="shared" si="48"/>
        <v>2.2000000000000002</v>
      </c>
      <c r="K227" s="594">
        <f t="shared" si="49"/>
        <v>0.31342465753424659</v>
      </c>
      <c r="L227" s="137">
        <f t="shared" si="50"/>
        <v>9.4027397260273968</v>
      </c>
      <c r="M227" s="137">
        <f t="shared" si="51"/>
        <v>9.7161643835616438</v>
      </c>
      <c r="N227" s="594">
        <f t="shared" si="52"/>
        <v>9.5333333312438366</v>
      </c>
      <c r="O227" s="597">
        <f t="shared" si="53"/>
        <v>114.4</v>
      </c>
      <c r="P227" s="809"/>
      <c r="Q227" s="438"/>
      <c r="R227" s="796"/>
      <c r="S227" s="439"/>
      <c r="T227" s="439"/>
      <c r="U227" s="440"/>
      <c r="V227" s="795"/>
      <c r="W227" s="441"/>
      <c r="X227" s="441"/>
      <c r="Y227" s="796"/>
      <c r="Z227" s="796"/>
      <c r="AA227" s="447"/>
      <c r="AB227" s="448"/>
      <c r="AC227" s="448"/>
      <c r="AD227" s="448"/>
      <c r="AE227" s="448"/>
      <c r="AF227" s="448"/>
      <c r="AG227" s="448"/>
      <c r="AH227" s="448"/>
      <c r="AI227" s="448"/>
      <c r="AJ227" s="448"/>
      <c r="AK227" s="448"/>
      <c r="AL227" s="448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3"/>
      <c r="BM227" s="213"/>
      <c r="BN227" s="186"/>
      <c r="BO227" s="187"/>
      <c r="BP227" s="187"/>
      <c r="BQ227" s="187"/>
    </row>
    <row r="228" spans="1:84" s="188" customFormat="1" ht="120" customHeight="1" x14ac:dyDescent="1.35">
      <c r="A228" s="472" t="s">
        <v>21</v>
      </c>
      <c r="B228" s="201" t="s">
        <v>124</v>
      </c>
      <c r="C228" s="202" t="s">
        <v>159</v>
      </c>
      <c r="D228" s="202" t="s">
        <v>53</v>
      </c>
      <c r="E228" s="203">
        <v>1.1000000000000001</v>
      </c>
      <c r="F228" s="214">
        <v>4</v>
      </c>
      <c r="G228" s="202" t="s">
        <v>158</v>
      </c>
      <c r="H228" s="202" t="s">
        <v>26</v>
      </c>
      <c r="I228" s="204">
        <v>1</v>
      </c>
      <c r="J228" s="594">
        <f t="shared" si="48"/>
        <v>4.4000000000000004</v>
      </c>
      <c r="K228" s="594">
        <f t="shared" si="49"/>
        <v>0.62684931506849317</v>
      </c>
      <c r="L228" s="137">
        <f t="shared" si="50"/>
        <v>18.805479452054794</v>
      </c>
      <c r="M228" s="137">
        <f t="shared" si="51"/>
        <v>19.432328767123288</v>
      </c>
      <c r="N228" s="594">
        <f t="shared" si="52"/>
        <v>19.066666662487673</v>
      </c>
      <c r="O228" s="597">
        <f t="shared" si="53"/>
        <v>228.8</v>
      </c>
      <c r="P228" s="809"/>
      <c r="Q228" s="438"/>
      <c r="R228" s="796"/>
      <c r="S228" s="439"/>
      <c r="T228" s="439"/>
      <c r="U228" s="440"/>
      <c r="V228" s="795"/>
      <c r="W228" s="441"/>
      <c r="X228" s="441"/>
      <c r="Y228" s="796"/>
      <c r="Z228" s="796"/>
      <c r="AA228" s="447"/>
      <c r="AB228" s="448"/>
      <c r="AC228" s="448"/>
      <c r="AD228" s="448"/>
      <c r="AE228" s="448"/>
      <c r="AF228" s="448"/>
      <c r="AG228" s="448"/>
      <c r="AH228" s="448"/>
      <c r="AI228" s="448"/>
      <c r="AJ228" s="448"/>
      <c r="AK228" s="448"/>
      <c r="AL228" s="448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3"/>
      <c r="BM228" s="213"/>
      <c r="BN228" s="186"/>
      <c r="BO228" s="187"/>
      <c r="BP228" s="187"/>
      <c r="BQ228" s="187"/>
    </row>
    <row r="229" spans="1:84" s="188" customFormat="1" ht="120" customHeight="1" x14ac:dyDescent="1.35">
      <c r="A229" s="472" t="s">
        <v>21</v>
      </c>
      <c r="B229" s="201" t="s">
        <v>124</v>
      </c>
      <c r="C229" s="202" t="s">
        <v>224</v>
      </c>
      <c r="D229" s="202" t="s">
        <v>53</v>
      </c>
      <c r="E229" s="203">
        <v>1.1000000000000001</v>
      </c>
      <c r="F229" s="214">
        <v>1</v>
      </c>
      <c r="G229" s="202" t="s">
        <v>158</v>
      </c>
      <c r="H229" s="202" t="s">
        <v>26</v>
      </c>
      <c r="I229" s="204">
        <v>1</v>
      </c>
      <c r="J229" s="594">
        <f t="shared" ref="J229" si="54">F229*E229*I229</f>
        <v>1.1000000000000001</v>
      </c>
      <c r="K229" s="594">
        <f t="shared" ref="K229" si="55">O229/365</f>
        <v>0.15671232876712329</v>
      </c>
      <c r="L229" s="137">
        <f t="shared" ref="L229" si="56">K229*30</f>
        <v>4.7013698630136984</v>
      </c>
      <c r="M229" s="137">
        <f t="shared" ref="M229" si="57">K229*31</f>
        <v>4.8580821917808219</v>
      </c>
      <c r="N229" s="594">
        <f t="shared" ref="N229" si="58">K229*30.41666666</f>
        <v>4.7666666656219183</v>
      </c>
      <c r="O229" s="597">
        <f t="shared" ref="O229" si="59">J229*52</f>
        <v>57.2</v>
      </c>
      <c r="P229" s="489"/>
      <c r="Q229" s="489"/>
      <c r="R229" s="490"/>
      <c r="S229" s="439"/>
      <c r="T229" s="439"/>
      <c r="U229" s="440"/>
      <c r="V229" s="491"/>
      <c r="W229" s="491"/>
      <c r="X229" s="491"/>
      <c r="Y229" s="490"/>
      <c r="Z229" s="490"/>
      <c r="AA229" s="447"/>
      <c r="AB229" s="448"/>
      <c r="AC229" s="448"/>
      <c r="AD229" s="448"/>
      <c r="AE229" s="448"/>
      <c r="AF229" s="448"/>
      <c r="AG229" s="448"/>
      <c r="AH229" s="448"/>
      <c r="AI229" s="448"/>
      <c r="AJ229" s="448"/>
      <c r="AK229" s="448"/>
      <c r="AL229" s="448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3"/>
      <c r="BM229" s="213"/>
      <c r="BN229" s="186"/>
      <c r="BO229" s="187"/>
      <c r="BP229" s="187"/>
      <c r="BQ229" s="187"/>
    </row>
    <row r="230" spans="1:84" s="188" customFormat="1" ht="120" customHeight="1" x14ac:dyDescent="1.35">
      <c r="A230" s="472" t="s">
        <v>21</v>
      </c>
      <c r="B230" s="201" t="s">
        <v>124</v>
      </c>
      <c r="C230" s="202" t="s">
        <v>160</v>
      </c>
      <c r="D230" s="202" t="s">
        <v>53</v>
      </c>
      <c r="E230" s="203">
        <v>1.1000000000000001</v>
      </c>
      <c r="F230" s="204">
        <v>1</v>
      </c>
      <c r="G230" s="202" t="s">
        <v>25</v>
      </c>
      <c r="H230" s="91" t="s">
        <v>45</v>
      </c>
      <c r="I230" s="49">
        <v>0.46160000000000001</v>
      </c>
      <c r="J230" s="594">
        <f t="shared" si="48"/>
        <v>0.5077600000000001</v>
      </c>
      <c r="K230" s="594">
        <f t="shared" si="49"/>
        <v>7.2338410958904115E-2</v>
      </c>
      <c r="L230" s="137">
        <f t="shared" si="50"/>
        <v>2.1701523287671236</v>
      </c>
      <c r="M230" s="137">
        <f t="shared" si="51"/>
        <v>2.2424907397260276</v>
      </c>
      <c r="N230" s="594">
        <f t="shared" si="52"/>
        <v>2.2002933328510776</v>
      </c>
      <c r="O230" s="597">
        <f t="shared" si="53"/>
        <v>26.403520000000004</v>
      </c>
      <c r="P230" s="438"/>
      <c r="Q230" s="442"/>
      <c r="R230" s="442"/>
      <c r="S230" s="439"/>
      <c r="T230" s="439"/>
      <c r="U230" s="440"/>
      <c r="V230" s="441"/>
      <c r="W230" s="441"/>
      <c r="X230" s="441"/>
      <c r="Y230" s="442"/>
      <c r="Z230" s="228"/>
      <c r="AA230" s="447"/>
      <c r="AB230" s="448"/>
      <c r="AC230" s="448"/>
      <c r="AD230" s="448"/>
      <c r="AE230" s="448"/>
      <c r="AF230" s="448"/>
      <c r="AG230" s="448"/>
      <c r="AH230" s="448"/>
      <c r="AI230" s="448"/>
      <c r="AJ230" s="448"/>
      <c r="AK230" s="448"/>
      <c r="AL230" s="448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  <c r="BI230" s="213"/>
      <c r="BJ230" s="213"/>
      <c r="BK230" s="213"/>
      <c r="BL230" s="213"/>
      <c r="BM230" s="213"/>
      <c r="BN230" s="186"/>
      <c r="BO230" s="187"/>
      <c r="BP230" s="187"/>
      <c r="BQ230" s="187"/>
    </row>
    <row r="231" spans="1:84" s="188" customFormat="1" ht="120" customHeight="1" x14ac:dyDescent="1.35">
      <c r="A231" s="472" t="s">
        <v>21</v>
      </c>
      <c r="B231" s="201" t="s">
        <v>161</v>
      </c>
      <c r="C231" s="202" t="s">
        <v>162</v>
      </c>
      <c r="D231" s="202" t="s">
        <v>53</v>
      </c>
      <c r="E231" s="203">
        <v>1.1000000000000001</v>
      </c>
      <c r="F231" s="204">
        <v>2</v>
      </c>
      <c r="G231" s="202" t="s">
        <v>25</v>
      </c>
      <c r="H231" s="91" t="s">
        <v>45</v>
      </c>
      <c r="I231" s="49">
        <v>0.46160000000000001</v>
      </c>
      <c r="J231" s="594">
        <f t="shared" si="48"/>
        <v>1.0155200000000002</v>
      </c>
      <c r="K231" s="594">
        <f t="shared" si="49"/>
        <v>0.14467682191780823</v>
      </c>
      <c r="L231" s="137">
        <f t="shared" si="50"/>
        <v>4.3403046575342472</v>
      </c>
      <c r="M231" s="137">
        <f t="shared" si="51"/>
        <v>4.4849814794520553</v>
      </c>
      <c r="N231" s="594">
        <f t="shared" si="52"/>
        <v>4.4005866657021553</v>
      </c>
      <c r="O231" s="597">
        <f t="shared" si="53"/>
        <v>52.807040000000008</v>
      </c>
      <c r="P231" s="438"/>
      <c r="Q231" s="442"/>
      <c r="R231" s="442"/>
      <c r="S231" s="439"/>
      <c r="T231" s="439"/>
      <c r="U231" s="440"/>
      <c r="V231" s="441"/>
      <c r="W231" s="441"/>
      <c r="X231" s="441"/>
      <c r="Y231" s="442"/>
      <c r="Z231" s="228"/>
      <c r="AA231" s="447"/>
      <c r="AB231" s="448"/>
      <c r="AC231" s="448"/>
      <c r="AD231" s="448"/>
      <c r="AE231" s="448"/>
      <c r="AF231" s="448"/>
      <c r="AG231" s="448"/>
      <c r="AH231" s="448"/>
      <c r="AI231" s="448"/>
      <c r="AJ231" s="448"/>
      <c r="AK231" s="448"/>
      <c r="AL231" s="448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  <c r="BI231" s="213"/>
      <c r="BJ231" s="213"/>
      <c r="BK231" s="213"/>
      <c r="BL231" s="213"/>
      <c r="BM231" s="213"/>
      <c r="BN231" s="186"/>
      <c r="BO231" s="187"/>
      <c r="BP231" s="187"/>
      <c r="BQ231" s="187"/>
    </row>
    <row r="232" spans="1:84" s="188" customFormat="1" ht="120" customHeight="1" x14ac:dyDescent="0.8">
      <c r="A232" s="472" t="s">
        <v>21</v>
      </c>
      <c r="B232" s="201" t="s">
        <v>124</v>
      </c>
      <c r="C232" s="202" t="s">
        <v>163</v>
      </c>
      <c r="D232" s="215" t="s">
        <v>32</v>
      </c>
      <c r="E232" s="203">
        <v>0.24</v>
      </c>
      <c r="F232" s="204">
        <v>2</v>
      </c>
      <c r="G232" s="202" t="s">
        <v>25</v>
      </c>
      <c r="H232" s="202" t="s">
        <v>26</v>
      </c>
      <c r="I232" s="204">
        <v>1</v>
      </c>
      <c r="J232" s="594">
        <f t="shared" si="48"/>
        <v>0.48</v>
      </c>
      <c r="K232" s="594">
        <f t="shared" si="49"/>
        <v>6.8383561643835619E-2</v>
      </c>
      <c r="L232" s="137">
        <f t="shared" si="50"/>
        <v>2.0515068493150688</v>
      </c>
      <c r="M232" s="137">
        <f t="shared" si="51"/>
        <v>2.1198904109589041</v>
      </c>
      <c r="N232" s="594">
        <f t="shared" si="52"/>
        <v>2.0799999995441096</v>
      </c>
      <c r="O232" s="597">
        <f t="shared" si="53"/>
        <v>24.96</v>
      </c>
      <c r="P232" s="438"/>
      <c r="Q232" s="442"/>
      <c r="R232" s="442"/>
      <c r="S232" s="439"/>
      <c r="T232" s="439"/>
      <c r="U232" s="440"/>
      <c r="V232" s="441"/>
      <c r="W232" s="441"/>
      <c r="X232" s="441"/>
      <c r="Y232" s="442"/>
      <c r="Z232" s="228"/>
      <c r="AA232" s="457"/>
      <c r="AB232" s="458"/>
      <c r="AC232" s="458"/>
      <c r="AD232" s="458"/>
      <c r="AE232" s="458"/>
      <c r="AF232" s="458"/>
      <c r="AG232" s="458"/>
      <c r="AH232" s="458"/>
      <c r="AI232" s="458"/>
      <c r="AJ232" s="458"/>
      <c r="AK232" s="458"/>
      <c r="AL232" s="458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186"/>
      <c r="BO232" s="187"/>
      <c r="BP232" s="187"/>
      <c r="BQ232" s="187"/>
    </row>
    <row r="233" spans="1:84" s="188" customFormat="1" ht="120" customHeight="1" x14ac:dyDescent="1.35">
      <c r="A233" s="472" t="s">
        <v>21</v>
      </c>
      <c r="B233" s="201" t="s">
        <v>164</v>
      </c>
      <c r="C233" s="202" t="s">
        <v>165</v>
      </c>
      <c r="D233" s="202" t="s">
        <v>53</v>
      </c>
      <c r="E233" s="203">
        <v>1.1000000000000001</v>
      </c>
      <c r="F233" s="204">
        <v>2</v>
      </c>
      <c r="G233" s="202" t="s">
        <v>25</v>
      </c>
      <c r="H233" s="91" t="s">
        <v>45</v>
      </c>
      <c r="I233" s="49">
        <v>0.46160000000000001</v>
      </c>
      <c r="J233" s="594">
        <f t="shared" si="48"/>
        <v>1.0155200000000002</v>
      </c>
      <c r="K233" s="594">
        <f t="shared" si="49"/>
        <v>0.14467682191780823</v>
      </c>
      <c r="L233" s="137">
        <f t="shared" si="50"/>
        <v>4.3403046575342472</v>
      </c>
      <c r="M233" s="137">
        <f t="shared" si="51"/>
        <v>4.4849814794520553</v>
      </c>
      <c r="N233" s="594">
        <f t="shared" si="52"/>
        <v>4.4005866657021553</v>
      </c>
      <c r="O233" s="597">
        <f t="shared" si="53"/>
        <v>52.807040000000008</v>
      </c>
      <c r="P233" s="809"/>
      <c r="Q233" s="796"/>
      <c r="R233" s="442"/>
      <c r="S233" s="439"/>
      <c r="T233" s="439"/>
      <c r="U233" s="440"/>
      <c r="V233" s="795"/>
      <c r="W233" s="441"/>
      <c r="X233" s="441"/>
      <c r="Y233" s="796"/>
      <c r="Z233" s="796"/>
      <c r="AA233" s="433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86">
        <v>60</v>
      </c>
      <c r="BO233" s="187"/>
      <c r="BP233" s="187"/>
      <c r="BQ233" s="187"/>
    </row>
    <row r="234" spans="1:84" s="188" customFormat="1" ht="120" customHeight="1" x14ac:dyDescent="1.35">
      <c r="A234" s="472" t="s">
        <v>21</v>
      </c>
      <c r="B234" s="201" t="s">
        <v>164</v>
      </c>
      <c r="C234" s="202" t="s">
        <v>166</v>
      </c>
      <c r="D234" s="202" t="s">
        <v>39</v>
      </c>
      <c r="E234" s="203">
        <v>7</v>
      </c>
      <c r="F234" s="214">
        <v>10</v>
      </c>
      <c r="G234" s="202" t="s">
        <v>25</v>
      </c>
      <c r="H234" s="33" t="s">
        <v>51</v>
      </c>
      <c r="I234" s="49">
        <v>1.9230750000000001E-2</v>
      </c>
      <c r="J234" s="594">
        <f t="shared" si="48"/>
        <v>1.3461525000000001</v>
      </c>
      <c r="K234" s="594">
        <f t="shared" si="49"/>
        <v>0.19178063013698632</v>
      </c>
      <c r="L234" s="137">
        <f t="shared" si="50"/>
        <v>5.7534189041095898</v>
      </c>
      <c r="M234" s="137">
        <f t="shared" si="51"/>
        <v>5.9451995342465755</v>
      </c>
      <c r="N234" s="594">
        <f t="shared" si="52"/>
        <v>5.8333274987214629</v>
      </c>
      <c r="O234" s="597">
        <f t="shared" si="53"/>
        <v>69.999930000000006</v>
      </c>
      <c r="P234" s="809"/>
      <c r="Q234" s="796"/>
      <c r="R234" s="442"/>
      <c r="S234" s="439"/>
      <c r="T234" s="439"/>
      <c r="U234" s="440"/>
      <c r="V234" s="795"/>
      <c r="W234" s="441"/>
      <c r="X234" s="441"/>
      <c r="Y234" s="796"/>
      <c r="Z234" s="796"/>
      <c r="AA234" s="433"/>
      <c r="AB234" s="434"/>
      <c r="AC234" s="434"/>
      <c r="AD234" s="434"/>
      <c r="AE234" s="434"/>
      <c r="AF234" s="434"/>
      <c r="AG234" s="434"/>
      <c r="AH234" s="434"/>
      <c r="AI234" s="434"/>
      <c r="AJ234" s="434"/>
      <c r="AK234" s="434"/>
      <c r="AL234" s="434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  <c r="AZ234" s="198"/>
      <c r="BA234" s="198"/>
      <c r="BB234" s="198"/>
      <c r="BC234" s="198"/>
      <c r="BD234" s="198"/>
      <c r="BE234" s="198"/>
      <c r="BF234" s="198"/>
      <c r="BG234" s="198"/>
      <c r="BH234" s="198"/>
      <c r="BI234" s="198"/>
      <c r="BJ234" s="198"/>
      <c r="BK234" s="198"/>
      <c r="BL234" s="198"/>
      <c r="BM234" s="198"/>
      <c r="BN234" s="186">
        <f>O234*BN233</f>
        <v>4199.9958000000006</v>
      </c>
      <c r="BO234" s="187"/>
      <c r="BP234" s="187"/>
      <c r="BQ234" s="187"/>
    </row>
    <row r="235" spans="1:84" s="188" customFormat="1" ht="120" customHeight="1" x14ac:dyDescent="1.35">
      <c r="A235" s="472" t="s">
        <v>21</v>
      </c>
      <c r="B235" s="201" t="s">
        <v>167</v>
      </c>
      <c r="C235" s="202" t="s">
        <v>165</v>
      </c>
      <c r="D235" s="202" t="s">
        <v>53</v>
      </c>
      <c r="E235" s="203">
        <v>1.1000000000000001</v>
      </c>
      <c r="F235" s="204">
        <v>2</v>
      </c>
      <c r="G235" s="202" t="s">
        <v>25</v>
      </c>
      <c r="H235" s="91" t="s">
        <v>45</v>
      </c>
      <c r="I235" s="49">
        <v>0.46160000000000001</v>
      </c>
      <c r="J235" s="594">
        <f t="shared" si="48"/>
        <v>1.0155200000000002</v>
      </c>
      <c r="K235" s="594">
        <f t="shared" si="49"/>
        <v>0.14467682191780823</v>
      </c>
      <c r="L235" s="137">
        <f t="shared" si="50"/>
        <v>4.3403046575342472</v>
      </c>
      <c r="M235" s="137">
        <f t="shared" si="51"/>
        <v>4.4849814794520553</v>
      </c>
      <c r="N235" s="594">
        <f t="shared" si="52"/>
        <v>4.4005866657021553</v>
      </c>
      <c r="O235" s="597">
        <f t="shared" si="53"/>
        <v>52.807040000000008</v>
      </c>
      <c r="P235" s="438"/>
      <c r="Q235" s="442"/>
      <c r="R235" s="442"/>
      <c r="S235" s="439"/>
      <c r="T235" s="439"/>
      <c r="U235" s="440"/>
      <c r="V235" s="441"/>
      <c r="W235" s="441"/>
      <c r="X235" s="441"/>
      <c r="Y235" s="442"/>
      <c r="Z235" s="228"/>
      <c r="AA235" s="433"/>
      <c r="AB235" s="434"/>
      <c r="AC235" s="434"/>
      <c r="AD235" s="434"/>
      <c r="AE235" s="434"/>
      <c r="AF235" s="434"/>
      <c r="AG235" s="434"/>
      <c r="AH235" s="434"/>
      <c r="AI235" s="434"/>
      <c r="AJ235" s="434"/>
      <c r="AK235" s="434"/>
      <c r="AL235" s="434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86"/>
      <c r="BO235" s="187"/>
      <c r="BP235" s="187"/>
      <c r="BQ235" s="187"/>
    </row>
    <row r="236" spans="1:84" s="188" customFormat="1" ht="120" customHeight="1" x14ac:dyDescent="1.35">
      <c r="A236" s="816" t="s">
        <v>168</v>
      </c>
      <c r="B236" s="817"/>
      <c r="C236" s="817"/>
      <c r="D236" s="817"/>
      <c r="E236" s="817"/>
      <c r="F236" s="817"/>
      <c r="G236" s="817"/>
      <c r="H236" s="818"/>
      <c r="I236" s="504"/>
      <c r="J236" s="596">
        <f t="shared" ref="J236:O236" si="60">SUM(J197:J235)</f>
        <v>73.200056500000017</v>
      </c>
      <c r="K236" s="596">
        <f t="shared" si="60"/>
        <v>10.428501200000007</v>
      </c>
      <c r="L236" s="505">
        <f t="shared" si="60"/>
        <v>312.85503600000004</v>
      </c>
      <c r="M236" s="505">
        <f t="shared" si="60"/>
        <v>323.28353720000007</v>
      </c>
      <c r="N236" s="596">
        <f t="shared" si="60"/>
        <v>317.20024476381002</v>
      </c>
      <c r="O236" s="599">
        <f t="shared" si="60"/>
        <v>3806.4029380000011</v>
      </c>
      <c r="P236" s="227"/>
      <c r="Q236" s="459"/>
      <c r="R236" s="229"/>
      <c r="S236" s="221"/>
      <c r="T236" s="221"/>
      <c r="U236" s="221"/>
      <c r="V236" s="460"/>
      <c r="W236" s="460"/>
      <c r="X236" s="460"/>
      <c r="Y236" s="461"/>
      <c r="Z236" s="461"/>
      <c r="AA236" s="433"/>
      <c r="AB236" s="434"/>
      <c r="AC236" s="434"/>
      <c r="AD236" s="434"/>
      <c r="AE236" s="434"/>
      <c r="AF236" s="434"/>
      <c r="AG236" s="434"/>
      <c r="AH236" s="434"/>
      <c r="AI236" s="434"/>
      <c r="AJ236" s="434"/>
      <c r="AK236" s="434"/>
      <c r="AL236" s="434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86"/>
      <c r="BO236" s="187"/>
      <c r="BP236" s="187"/>
      <c r="BQ236" s="187"/>
    </row>
    <row r="237" spans="1:84" s="40" customFormat="1" ht="200.1" customHeight="1" x14ac:dyDescent="1.05">
      <c r="A237" s="859" t="s">
        <v>226</v>
      </c>
      <c r="B237" s="860"/>
      <c r="C237" s="860"/>
      <c r="D237" s="860"/>
      <c r="E237" s="860"/>
      <c r="F237" s="860"/>
      <c r="G237" s="860"/>
      <c r="H237" s="860"/>
      <c r="I237" s="863"/>
      <c r="J237" s="863"/>
      <c r="K237" s="863"/>
      <c r="L237" s="863"/>
      <c r="M237" s="863"/>
      <c r="N237" s="863"/>
      <c r="O237" s="864"/>
      <c r="P237" s="515"/>
      <c r="Q237" s="515"/>
      <c r="R237" s="812"/>
      <c r="S237" s="813"/>
      <c r="T237" s="512"/>
      <c r="U237" s="814"/>
      <c r="V237" s="815"/>
      <c r="W237" s="811"/>
      <c r="X237" s="811"/>
      <c r="Y237" s="811"/>
      <c r="Z237" s="811"/>
      <c r="AA237" s="510"/>
      <c r="AB237" s="510"/>
      <c r="AC237" s="510"/>
      <c r="AD237" s="510"/>
      <c r="AE237" s="510"/>
      <c r="AF237" s="510"/>
      <c r="AG237" s="510"/>
      <c r="AH237" s="510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7"/>
      <c r="BO237" s="61"/>
      <c r="BP237" s="61"/>
      <c r="BQ237" s="61"/>
      <c r="BR237" s="513"/>
      <c r="BS237" s="513"/>
      <c r="BT237" s="513"/>
      <c r="BU237" s="513"/>
      <c r="BV237" s="513"/>
      <c r="BW237" s="513"/>
      <c r="BX237" s="513"/>
      <c r="BY237" s="513"/>
      <c r="BZ237" s="511"/>
      <c r="CA237" s="511"/>
      <c r="CB237" s="511"/>
      <c r="CC237" s="513"/>
      <c r="CD237" s="92"/>
      <c r="CE237" s="92"/>
    </row>
    <row r="238" spans="1:84" s="40" customFormat="1" ht="200.1" customHeight="1" x14ac:dyDescent="1.05">
      <c r="A238" s="472" t="s">
        <v>21</v>
      </c>
      <c r="B238" s="91" t="s">
        <v>229</v>
      </c>
      <c r="C238" s="91" t="s">
        <v>229</v>
      </c>
      <c r="D238" s="49" t="s">
        <v>39</v>
      </c>
      <c r="E238" s="48">
        <v>7</v>
      </c>
      <c r="F238" s="49">
        <v>5</v>
      </c>
      <c r="G238" s="104" t="s">
        <v>79</v>
      </c>
      <c r="H238" s="33" t="s">
        <v>51</v>
      </c>
      <c r="I238" s="93">
        <v>1.9230750000000001E-2</v>
      </c>
      <c r="J238" s="600">
        <f>F238*E238*I238</f>
        <v>0.67307625000000004</v>
      </c>
      <c r="K238" s="602">
        <f t="shared" ref="K238" si="61">O238/365</f>
        <v>9.5890315068493159E-2</v>
      </c>
      <c r="L238" s="98">
        <f t="shared" ref="L238" si="62">K238*30</f>
        <v>2.8767094520547949</v>
      </c>
      <c r="M238" s="98">
        <f t="shared" ref="M238" si="63">K238*31</f>
        <v>2.9725997671232878</v>
      </c>
      <c r="N238" s="602">
        <f t="shared" ref="N238" si="64">K238*30.41666666</f>
        <v>2.9166637493607315</v>
      </c>
      <c r="O238" s="603">
        <f t="shared" ref="O238" si="65">J238*52</f>
        <v>34.999965000000003</v>
      </c>
      <c r="P238" s="316"/>
      <c r="Q238" s="316"/>
      <c r="R238" s="812"/>
      <c r="S238" s="813"/>
      <c r="T238" s="512"/>
      <c r="U238" s="814"/>
      <c r="V238" s="815"/>
      <c r="W238" s="811"/>
      <c r="X238" s="811"/>
      <c r="Y238" s="811"/>
      <c r="Z238" s="811"/>
      <c r="AA238" s="874"/>
      <c r="AB238" s="874"/>
      <c r="AC238" s="874"/>
      <c r="AD238" s="874"/>
      <c r="AE238" s="874"/>
      <c r="AF238" s="510"/>
      <c r="AG238" s="510"/>
      <c r="AH238" s="510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100"/>
      <c r="BO238" s="100"/>
      <c r="BP238" s="100"/>
      <c r="BQ238" s="100"/>
      <c r="BR238" s="101"/>
      <c r="BS238" s="101"/>
      <c r="BT238" s="101"/>
      <c r="BU238" s="101"/>
      <c r="BV238" s="101"/>
      <c r="BW238" s="101"/>
      <c r="BX238" s="101"/>
      <c r="BY238" s="100"/>
      <c r="BZ238" s="100"/>
      <c r="CA238" s="100"/>
      <c r="CB238" s="102"/>
      <c r="CC238" s="515"/>
      <c r="CD238" s="100"/>
      <c r="CE238" s="100"/>
      <c r="CF238" s="515"/>
    </row>
    <row r="239" spans="1:84" s="40" customFormat="1" ht="200.1" customHeight="1" x14ac:dyDescent="1.35">
      <c r="A239" s="859" t="s">
        <v>227</v>
      </c>
      <c r="B239" s="860"/>
      <c r="C239" s="860"/>
      <c r="D239" s="860"/>
      <c r="E239" s="860"/>
      <c r="F239" s="860"/>
      <c r="G239" s="860"/>
      <c r="H239" s="861"/>
      <c r="I239" s="107"/>
      <c r="J239" s="601">
        <f t="shared" ref="J239:O239" si="66">SUM(J237:J238)</f>
        <v>0.67307625000000004</v>
      </c>
      <c r="K239" s="601">
        <f t="shared" si="66"/>
        <v>9.5890315068493159E-2</v>
      </c>
      <c r="L239" s="108">
        <f t="shared" si="66"/>
        <v>2.8767094520547949</v>
      </c>
      <c r="M239" s="108">
        <f t="shared" si="66"/>
        <v>2.9725997671232878</v>
      </c>
      <c r="N239" s="601">
        <f t="shared" si="66"/>
        <v>2.9166637493607315</v>
      </c>
      <c r="O239" s="604">
        <f t="shared" si="66"/>
        <v>34.999965000000003</v>
      </c>
      <c r="P239" s="390"/>
      <c r="Q239" s="390"/>
      <c r="R239" s="320"/>
      <c r="S239" s="320"/>
      <c r="T239" s="320"/>
      <c r="U239" s="865"/>
      <c r="V239" s="865"/>
      <c r="W239" s="811"/>
      <c r="X239" s="811"/>
      <c r="Y239" s="811"/>
      <c r="Z239" s="811"/>
      <c r="AA239" s="433"/>
      <c r="AB239" s="510"/>
      <c r="AC239" s="510"/>
      <c r="AD239" s="510"/>
      <c r="AE239" s="514"/>
      <c r="AF239" s="514"/>
      <c r="AG239" s="514"/>
      <c r="AH239" s="514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96"/>
      <c r="BO239" s="397"/>
      <c r="BP239" s="397"/>
      <c r="BQ239" s="61"/>
      <c r="BR239" s="188"/>
      <c r="BS239" s="513"/>
      <c r="BT239" s="513"/>
      <c r="BU239" s="513"/>
      <c r="BV239" s="513"/>
      <c r="BW239" s="513"/>
      <c r="BX239" s="513"/>
      <c r="BY239" s="513"/>
      <c r="BZ239" s="511"/>
      <c r="CA239" s="511"/>
      <c r="CB239" s="511"/>
      <c r="CC239" s="513"/>
      <c r="CD239" s="92"/>
      <c r="CE239" s="92"/>
    </row>
    <row r="240" spans="1:84" s="225" customFormat="1" ht="120" customHeight="1" x14ac:dyDescent="1.35">
      <c r="A240" s="474"/>
      <c r="B240" s="226"/>
      <c r="C240" s="226"/>
      <c r="D240" s="226"/>
      <c r="E240" s="226"/>
      <c r="F240" s="226"/>
      <c r="G240" s="226"/>
      <c r="H240" s="226"/>
      <c r="I240" s="217"/>
      <c r="J240" s="218"/>
      <c r="K240" s="218"/>
      <c r="L240" s="218"/>
      <c r="M240" s="218"/>
      <c r="N240" s="218"/>
      <c r="O240" s="475"/>
      <c r="P240" s="219"/>
      <c r="Q240" s="219"/>
      <c r="R240" s="220"/>
      <c r="S240" s="221"/>
      <c r="T240" s="221"/>
      <c r="U240" s="221"/>
      <c r="V240" s="221"/>
      <c r="W240" s="221"/>
      <c r="X240" s="221"/>
      <c r="Y240" s="221"/>
      <c r="Z240" s="221"/>
      <c r="AA240" s="433"/>
      <c r="AB240" s="434"/>
      <c r="AC240" s="434"/>
      <c r="AD240" s="434"/>
      <c r="AE240" s="434"/>
      <c r="AF240" s="434"/>
      <c r="AG240" s="434"/>
      <c r="AH240" s="434"/>
      <c r="AI240" s="434"/>
      <c r="AJ240" s="434"/>
      <c r="AK240" s="434"/>
      <c r="AL240" s="434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  <c r="BI240" s="222"/>
      <c r="BJ240" s="222"/>
      <c r="BK240" s="222"/>
      <c r="BL240" s="222"/>
      <c r="BM240" s="222"/>
      <c r="BN240" s="223"/>
      <c r="BO240" s="224"/>
      <c r="BP240" s="224"/>
      <c r="BQ240" s="224"/>
    </row>
    <row r="241" spans="1:69" s="188" customFormat="1" ht="120" customHeight="1" x14ac:dyDescent="1.35">
      <c r="A241" s="870" t="s">
        <v>1</v>
      </c>
      <c r="B241" s="871"/>
      <c r="C241" s="872"/>
      <c r="D241" s="873" t="s">
        <v>2</v>
      </c>
      <c r="E241" s="873"/>
      <c r="F241" s="873"/>
      <c r="G241" s="894" t="s">
        <v>3</v>
      </c>
      <c r="H241" s="894" t="s">
        <v>4</v>
      </c>
      <c r="I241" s="894"/>
      <c r="J241" s="897" t="s">
        <v>5</v>
      </c>
      <c r="K241" s="897"/>
      <c r="L241" s="897"/>
      <c r="M241" s="897"/>
      <c r="N241" s="897"/>
      <c r="O241" s="898"/>
      <c r="P241" s="435"/>
      <c r="Q241" s="435"/>
      <c r="R241" s="436"/>
      <c r="S241" s="436"/>
      <c r="T241" s="436"/>
      <c r="U241" s="436"/>
      <c r="V241" s="436"/>
      <c r="W241" s="430"/>
      <c r="X241" s="430"/>
      <c r="Y241" s="430"/>
      <c r="Z241" s="430"/>
      <c r="AA241" s="433"/>
      <c r="AB241" s="434"/>
      <c r="AC241" s="434"/>
      <c r="AD241" s="434"/>
      <c r="AE241" s="434"/>
      <c r="AF241" s="434"/>
      <c r="AG241" s="434"/>
      <c r="AH241" s="434"/>
      <c r="AI241" s="434"/>
      <c r="AJ241" s="434"/>
      <c r="AK241" s="434"/>
      <c r="AL241" s="434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86"/>
      <c r="BO241" s="187"/>
      <c r="BP241" s="187"/>
      <c r="BQ241" s="187"/>
    </row>
    <row r="242" spans="1:69" s="188" customFormat="1" ht="120" customHeight="1" x14ac:dyDescent="1.35">
      <c r="A242" s="870"/>
      <c r="B242" s="111" t="s">
        <v>6</v>
      </c>
      <c r="C242" s="111" t="s">
        <v>7</v>
      </c>
      <c r="D242" s="111" t="s">
        <v>8</v>
      </c>
      <c r="E242" s="112" t="s">
        <v>9</v>
      </c>
      <c r="F242" s="113" t="s">
        <v>10</v>
      </c>
      <c r="G242" s="894"/>
      <c r="H242" s="494" t="s">
        <v>11</v>
      </c>
      <c r="I242" s="494"/>
      <c r="J242" s="492" t="s">
        <v>12</v>
      </c>
      <c r="K242" s="492" t="s">
        <v>13</v>
      </c>
      <c r="L242" s="492" t="s">
        <v>14</v>
      </c>
      <c r="M242" s="19" t="s">
        <v>15</v>
      </c>
      <c r="N242" s="492" t="s">
        <v>16</v>
      </c>
      <c r="O242" s="493" t="s">
        <v>17</v>
      </c>
      <c r="P242" s="227"/>
      <c r="Q242" s="809"/>
      <c r="R242" s="809"/>
      <c r="S242" s="809"/>
      <c r="T242" s="809"/>
      <c r="U242" s="809"/>
      <c r="V242" s="228"/>
      <c r="W242" s="228"/>
      <c r="X242" s="228"/>
      <c r="Y242" s="228"/>
      <c r="Z242" s="228"/>
      <c r="AA242" s="433"/>
      <c r="AB242" s="434"/>
      <c r="AC242" s="434"/>
      <c r="AD242" s="434"/>
      <c r="AE242" s="434"/>
      <c r="AF242" s="434"/>
      <c r="AG242" s="434"/>
      <c r="AH242" s="434"/>
      <c r="AI242" s="434"/>
      <c r="AJ242" s="434"/>
      <c r="AK242" s="434"/>
      <c r="AL242" s="434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86"/>
      <c r="BO242" s="187"/>
      <c r="BP242" s="187"/>
      <c r="BQ242" s="187"/>
    </row>
    <row r="243" spans="1:69" s="188" customFormat="1" ht="120" customHeight="1" x14ac:dyDescent="1.35">
      <c r="A243" s="856" t="s">
        <v>169</v>
      </c>
      <c r="B243" s="857"/>
      <c r="C243" s="857"/>
      <c r="D243" s="857"/>
      <c r="E243" s="857"/>
      <c r="F243" s="857"/>
      <c r="G243" s="857"/>
      <c r="H243" s="857"/>
      <c r="I243" s="858"/>
      <c r="J243" s="115"/>
      <c r="K243" s="115"/>
      <c r="L243" s="115"/>
      <c r="M243" s="115"/>
      <c r="N243" s="115"/>
      <c r="O243" s="487"/>
      <c r="P243" s="503"/>
      <c r="Q243" s="430"/>
      <c r="R243" s="430"/>
      <c r="S243" s="430"/>
      <c r="T243" s="430"/>
      <c r="U243" s="430"/>
      <c r="V243" s="430"/>
      <c r="W243" s="430"/>
      <c r="X243" s="430"/>
      <c r="Y243" s="430"/>
      <c r="Z243" s="430"/>
      <c r="AA243" s="433"/>
      <c r="AB243" s="434"/>
      <c r="AC243" s="434"/>
      <c r="AD243" s="434"/>
      <c r="AE243" s="434"/>
      <c r="AF243" s="434"/>
      <c r="AG243" s="434"/>
      <c r="AH243" s="434"/>
      <c r="AI243" s="434"/>
      <c r="AJ243" s="434"/>
      <c r="AK243" s="434"/>
      <c r="AL243" s="434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86"/>
      <c r="BO243" s="187"/>
      <c r="BP243" s="187"/>
      <c r="BQ243" s="187"/>
    </row>
    <row r="244" spans="1:69" s="188" customFormat="1" ht="120" customHeight="1" x14ac:dyDescent="1.35">
      <c r="A244" s="472" t="s">
        <v>21</v>
      </c>
      <c r="B244" s="201" t="s">
        <v>124</v>
      </c>
      <c r="C244" s="215" t="s">
        <v>170</v>
      </c>
      <c r="D244" s="215" t="s">
        <v>53</v>
      </c>
      <c r="E244" s="203">
        <v>1.1000000000000001</v>
      </c>
      <c r="F244" s="204">
        <v>1</v>
      </c>
      <c r="G244" s="215" t="s">
        <v>84</v>
      </c>
      <c r="H244" s="33" t="s">
        <v>45</v>
      </c>
      <c r="I244" s="49">
        <v>0.46160000000000001</v>
      </c>
      <c r="J244" s="594">
        <f t="shared" ref="J244:J310" si="67">F244*E244*I244</f>
        <v>0.5077600000000001</v>
      </c>
      <c r="K244" s="594">
        <f t="shared" ref="K244:K356" si="68">O244/365</f>
        <v>7.2338410958904115E-2</v>
      </c>
      <c r="L244" s="594">
        <f t="shared" ref="L244:L356" si="69">K244*30</f>
        <v>2.1701523287671236</v>
      </c>
      <c r="M244" s="594">
        <f t="shared" ref="M244:M356" si="70">K244*31</f>
        <v>2.2424907397260276</v>
      </c>
      <c r="N244" s="594">
        <f t="shared" ref="N244:N356" si="71">K244*30.41666666</f>
        <v>2.2002933328510776</v>
      </c>
      <c r="O244" s="597">
        <f t="shared" ref="O244:O356" si="72">J244*52</f>
        <v>26.403520000000004</v>
      </c>
      <c r="P244" s="809"/>
      <c r="Q244" s="796"/>
      <c r="R244" s="796"/>
      <c r="S244" s="439"/>
      <c r="T244" s="439"/>
      <c r="U244" s="462"/>
      <c r="V244" s="463"/>
      <c r="W244" s="795"/>
      <c r="X244" s="441"/>
      <c r="Y244" s="796"/>
      <c r="Z244" s="796"/>
      <c r="AA244" s="433"/>
      <c r="AB244" s="434"/>
      <c r="AC244" s="434"/>
      <c r="AD244" s="434"/>
      <c r="AE244" s="434"/>
      <c r="AF244" s="434"/>
      <c r="AG244" s="434"/>
      <c r="AH244" s="434"/>
      <c r="AI244" s="434"/>
      <c r="AJ244" s="434"/>
      <c r="AK244" s="434"/>
      <c r="AL244" s="434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86"/>
      <c r="BO244" s="187"/>
      <c r="BP244" s="187"/>
      <c r="BQ244" s="187"/>
    </row>
    <row r="245" spans="1:69" s="188" customFormat="1" ht="120" customHeight="1" x14ac:dyDescent="1.35">
      <c r="A245" s="472" t="s">
        <v>21</v>
      </c>
      <c r="B245" s="201" t="s">
        <v>124</v>
      </c>
      <c r="C245" s="215" t="s">
        <v>170</v>
      </c>
      <c r="D245" s="215" t="s">
        <v>32</v>
      </c>
      <c r="E245" s="203">
        <v>0.24</v>
      </c>
      <c r="F245" s="204">
        <v>2</v>
      </c>
      <c r="G245" s="215" t="s">
        <v>86</v>
      </c>
      <c r="H245" s="91" t="s">
        <v>88</v>
      </c>
      <c r="I245" s="49">
        <v>0.23077</v>
      </c>
      <c r="J245" s="594">
        <f t="shared" si="67"/>
        <v>0.1107696</v>
      </c>
      <c r="K245" s="594">
        <f t="shared" si="68"/>
        <v>1.5780874520547945E-2</v>
      </c>
      <c r="L245" s="594">
        <f t="shared" si="69"/>
        <v>0.47342623561643837</v>
      </c>
      <c r="M245" s="594">
        <f t="shared" si="70"/>
        <v>0.48920711013698631</v>
      </c>
      <c r="N245" s="594">
        <f t="shared" si="71"/>
        <v>0.48000159989479418</v>
      </c>
      <c r="O245" s="597">
        <f t="shared" si="72"/>
        <v>5.7600191999999995</v>
      </c>
      <c r="P245" s="809"/>
      <c r="Q245" s="809"/>
      <c r="R245" s="796"/>
      <c r="S245" s="439"/>
      <c r="T245" s="439"/>
      <c r="U245" s="462"/>
      <c r="V245" s="463"/>
      <c r="W245" s="795"/>
      <c r="X245" s="441"/>
      <c r="Y245" s="796"/>
      <c r="Z245" s="796"/>
      <c r="AA245" s="433"/>
      <c r="AB245" s="434"/>
      <c r="AC245" s="434"/>
      <c r="AD245" s="434"/>
      <c r="AE245" s="434"/>
      <c r="AF245" s="434"/>
      <c r="AG245" s="434"/>
      <c r="AH245" s="434"/>
      <c r="AI245" s="434"/>
      <c r="AJ245" s="434"/>
      <c r="AK245" s="434"/>
      <c r="AL245" s="434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86"/>
      <c r="BO245" s="187"/>
      <c r="BP245" s="187"/>
      <c r="BQ245" s="187"/>
    </row>
    <row r="246" spans="1:69" s="188" customFormat="1" ht="120" customHeight="1" x14ac:dyDescent="1.35">
      <c r="A246" s="473" t="s">
        <v>21</v>
      </c>
      <c r="B246" s="499" t="s">
        <v>124</v>
      </c>
      <c r="C246" s="498" t="s">
        <v>170</v>
      </c>
      <c r="D246" s="498" t="s">
        <v>53</v>
      </c>
      <c r="E246" s="500">
        <v>1.1000000000000001</v>
      </c>
      <c r="F246" s="214">
        <v>1</v>
      </c>
      <c r="G246" s="498" t="s">
        <v>85</v>
      </c>
      <c r="H246" s="51" t="s">
        <v>45</v>
      </c>
      <c r="I246" s="54">
        <v>0.46160000000000001</v>
      </c>
      <c r="J246" s="595">
        <f t="shared" si="67"/>
        <v>0.5077600000000001</v>
      </c>
      <c r="K246" s="595">
        <f t="shared" si="68"/>
        <v>7.2338410958904115E-2</v>
      </c>
      <c r="L246" s="595">
        <f t="shared" si="69"/>
        <v>2.1701523287671236</v>
      </c>
      <c r="M246" s="595">
        <f t="shared" si="70"/>
        <v>2.2424907397260276</v>
      </c>
      <c r="N246" s="595">
        <f t="shared" si="71"/>
        <v>2.2002933328510776</v>
      </c>
      <c r="O246" s="598">
        <f t="shared" si="72"/>
        <v>26.403520000000004</v>
      </c>
      <c r="P246" s="809"/>
      <c r="Q246" s="809"/>
      <c r="R246" s="796"/>
      <c r="S246" s="439"/>
      <c r="T246" s="439"/>
      <c r="U246" s="462"/>
      <c r="V246" s="463"/>
      <c r="W246" s="795"/>
      <c r="X246" s="441"/>
      <c r="Y246" s="796"/>
      <c r="Z246" s="796"/>
      <c r="AA246" s="433"/>
      <c r="AB246" s="434"/>
      <c r="AC246" s="434"/>
      <c r="AD246" s="434"/>
      <c r="AE246" s="434"/>
      <c r="AF246" s="434"/>
      <c r="AG246" s="434"/>
      <c r="AH246" s="434"/>
      <c r="AI246" s="434"/>
      <c r="AJ246" s="434"/>
      <c r="AK246" s="434"/>
      <c r="AL246" s="434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86"/>
      <c r="BO246" s="187"/>
      <c r="BP246" s="187"/>
      <c r="BQ246" s="187"/>
    </row>
    <row r="247" spans="1:69" s="188" customFormat="1" ht="120" customHeight="1" x14ac:dyDescent="1.35">
      <c r="A247" s="473" t="s">
        <v>21</v>
      </c>
      <c r="B247" s="499" t="s">
        <v>124</v>
      </c>
      <c r="C247" s="498" t="s">
        <v>171</v>
      </c>
      <c r="D247" s="498" t="s">
        <v>53</v>
      </c>
      <c r="E247" s="500">
        <v>1.1000000000000001</v>
      </c>
      <c r="F247" s="204">
        <v>6</v>
      </c>
      <c r="G247" s="498" t="s">
        <v>84</v>
      </c>
      <c r="H247" s="51" t="s">
        <v>45</v>
      </c>
      <c r="I247" s="54">
        <v>0.46160000000000001</v>
      </c>
      <c r="J247" s="595">
        <f t="shared" si="67"/>
        <v>3.0465600000000004</v>
      </c>
      <c r="K247" s="595">
        <f t="shared" si="68"/>
        <v>0.43403046575342474</v>
      </c>
      <c r="L247" s="595">
        <f t="shared" si="69"/>
        <v>13.020913972602742</v>
      </c>
      <c r="M247" s="595">
        <f t="shared" si="70"/>
        <v>13.454944438356167</v>
      </c>
      <c r="N247" s="595">
        <f t="shared" si="71"/>
        <v>13.201759997106466</v>
      </c>
      <c r="O247" s="598">
        <f t="shared" si="72"/>
        <v>158.42112000000003</v>
      </c>
      <c r="P247" s="809"/>
      <c r="Q247" s="809"/>
      <c r="R247" s="796"/>
      <c r="S247" s="439"/>
      <c r="T247" s="439"/>
      <c r="U247" s="462"/>
      <c r="V247" s="463"/>
      <c r="W247" s="795"/>
      <c r="X247" s="441"/>
      <c r="Y247" s="796"/>
      <c r="Z247" s="796"/>
      <c r="AA247" s="433"/>
      <c r="AB247" s="434"/>
      <c r="AC247" s="434"/>
      <c r="AD247" s="434"/>
      <c r="AE247" s="434"/>
      <c r="AF247" s="434"/>
      <c r="AG247" s="434"/>
      <c r="AH247" s="434"/>
      <c r="AI247" s="434"/>
      <c r="AJ247" s="434"/>
      <c r="AK247" s="434"/>
      <c r="AL247" s="434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  <c r="AZ247" s="198"/>
      <c r="BA247" s="198"/>
      <c r="BB247" s="198"/>
      <c r="BC247" s="198"/>
      <c r="BD247" s="198"/>
      <c r="BE247" s="198"/>
      <c r="BF247" s="198"/>
      <c r="BG247" s="198"/>
      <c r="BH247" s="198"/>
      <c r="BI247" s="198"/>
      <c r="BJ247" s="198"/>
      <c r="BK247" s="198"/>
      <c r="BL247" s="198"/>
      <c r="BM247" s="198"/>
      <c r="BN247" s="186"/>
      <c r="BO247" s="187"/>
      <c r="BP247" s="187"/>
      <c r="BQ247" s="187"/>
    </row>
    <row r="248" spans="1:69" s="188" customFormat="1" ht="120" customHeight="1" x14ac:dyDescent="1.35">
      <c r="A248" s="473" t="s">
        <v>21</v>
      </c>
      <c r="B248" s="499" t="s">
        <v>124</v>
      </c>
      <c r="C248" s="498" t="s">
        <v>171</v>
      </c>
      <c r="D248" s="215" t="s">
        <v>237</v>
      </c>
      <c r="E248" s="203">
        <v>7</v>
      </c>
      <c r="F248" s="204">
        <v>7</v>
      </c>
      <c r="G248" s="215" t="s">
        <v>84</v>
      </c>
      <c r="H248" s="33" t="s">
        <v>51</v>
      </c>
      <c r="I248" s="49">
        <v>1.9230750000000001E-2</v>
      </c>
      <c r="J248" s="594">
        <f t="shared" si="67"/>
        <v>0.94230675000000008</v>
      </c>
      <c r="K248" s="594">
        <f t="shared" si="68"/>
        <v>0.13424644109589043</v>
      </c>
      <c r="L248" s="594">
        <f t="shared" si="69"/>
        <v>4.0273932328767126</v>
      </c>
      <c r="M248" s="594">
        <f t="shared" si="70"/>
        <v>4.1616396739726031</v>
      </c>
      <c r="N248" s="594">
        <f t="shared" si="71"/>
        <v>4.0833292491050246</v>
      </c>
      <c r="O248" s="597">
        <f t="shared" si="72"/>
        <v>48.999951000000003</v>
      </c>
      <c r="P248" s="809"/>
      <c r="Q248" s="809"/>
      <c r="R248" s="796"/>
      <c r="S248" s="439"/>
      <c r="T248" s="439"/>
      <c r="U248" s="462"/>
      <c r="V248" s="463"/>
      <c r="W248" s="795"/>
      <c r="X248" s="534"/>
      <c r="Y248" s="796"/>
      <c r="Z248" s="796"/>
      <c r="AA248" s="433"/>
      <c r="AB248" s="434"/>
      <c r="AC248" s="434"/>
      <c r="AD248" s="434"/>
      <c r="AE248" s="434"/>
      <c r="AF248" s="434"/>
      <c r="AG248" s="434"/>
      <c r="AH248" s="434"/>
      <c r="AI248" s="434"/>
      <c r="AJ248" s="434"/>
      <c r="AK248" s="434"/>
      <c r="AL248" s="434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198"/>
      <c r="BN248" s="186"/>
      <c r="BO248" s="187"/>
      <c r="BP248" s="187"/>
      <c r="BQ248" s="187"/>
    </row>
    <row r="249" spans="1:69" s="188" customFormat="1" ht="120" customHeight="1" x14ac:dyDescent="1.35">
      <c r="A249" s="473" t="s">
        <v>21</v>
      </c>
      <c r="B249" s="499" t="s">
        <v>124</v>
      </c>
      <c r="C249" s="498" t="s">
        <v>171</v>
      </c>
      <c r="D249" s="215" t="s">
        <v>53</v>
      </c>
      <c r="E249" s="203">
        <v>1.1000000000000001</v>
      </c>
      <c r="F249" s="204">
        <v>2</v>
      </c>
      <c r="G249" s="215" t="s">
        <v>86</v>
      </c>
      <c r="H249" s="91" t="s">
        <v>88</v>
      </c>
      <c r="I249" s="49">
        <v>0.23077</v>
      </c>
      <c r="J249" s="594">
        <f t="shared" si="67"/>
        <v>0.50769400000000009</v>
      </c>
      <c r="K249" s="594">
        <f t="shared" si="68"/>
        <v>7.2329008219178093E-2</v>
      </c>
      <c r="L249" s="594">
        <f t="shared" si="69"/>
        <v>2.1698702465753428</v>
      </c>
      <c r="M249" s="594">
        <f t="shared" si="70"/>
        <v>2.2421992547945209</v>
      </c>
      <c r="N249" s="594">
        <f t="shared" si="71"/>
        <v>2.2000073328511403</v>
      </c>
      <c r="O249" s="597">
        <f t="shared" si="72"/>
        <v>26.400088000000004</v>
      </c>
      <c r="P249" s="809"/>
      <c r="Q249" s="809"/>
      <c r="R249" s="796"/>
      <c r="S249" s="439"/>
      <c r="T249" s="439"/>
      <c r="U249" s="462"/>
      <c r="V249" s="463"/>
      <c r="W249" s="795"/>
      <c r="X249" s="441"/>
      <c r="Y249" s="796"/>
      <c r="Z249" s="796"/>
      <c r="AA249" s="433"/>
      <c r="AB249" s="434"/>
      <c r="AC249" s="434"/>
      <c r="AD249" s="434"/>
      <c r="AE249" s="434"/>
      <c r="AF249" s="434"/>
      <c r="AG249" s="434"/>
      <c r="AH249" s="434"/>
      <c r="AI249" s="434"/>
      <c r="AJ249" s="434"/>
      <c r="AK249" s="434"/>
      <c r="AL249" s="434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86"/>
      <c r="BO249" s="187"/>
      <c r="BP249" s="187"/>
      <c r="BQ249" s="187"/>
    </row>
    <row r="250" spans="1:69" s="188" customFormat="1" ht="120" customHeight="1" x14ac:dyDescent="1.35">
      <c r="A250" s="473" t="s">
        <v>21</v>
      </c>
      <c r="B250" s="499" t="s">
        <v>124</v>
      </c>
      <c r="C250" s="498" t="s">
        <v>171</v>
      </c>
      <c r="D250" s="215" t="s">
        <v>53</v>
      </c>
      <c r="E250" s="203">
        <v>1.1000000000000001</v>
      </c>
      <c r="F250" s="204">
        <v>1</v>
      </c>
      <c r="G250" s="215" t="s">
        <v>85</v>
      </c>
      <c r="H250" s="33" t="s">
        <v>45</v>
      </c>
      <c r="I250" s="49">
        <v>0.46160000000000001</v>
      </c>
      <c r="J250" s="594">
        <f t="shared" si="67"/>
        <v>0.5077600000000001</v>
      </c>
      <c r="K250" s="594">
        <f t="shared" si="68"/>
        <v>7.2338410958904115E-2</v>
      </c>
      <c r="L250" s="594">
        <f t="shared" si="69"/>
        <v>2.1701523287671236</v>
      </c>
      <c r="M250" s="594">
        <f t="shared" si="70"/>
        <v>2.2424907397260276</v>
      </c>
      <c r="N250" s="594">
        <f t="shared" si="71"/>
        <v>2.2002933328510776</v>
      </c>
      <c r="O250" s="597">
        <f t="shared" si="72"/>
        <v>26.403520000000004</v>
      </c>
      <c r="P250" s="809"/>
      <c r="Q250" s="809"/>
      <c r="R250" s="796"/>
      <c r="S250" s="439"/>
      <c r="T250" s="439"/>
      <c r="U250" s="462"/>
      <c r="V250" s="463"/>
      <c r="W250" s="795"/>
      <c r="X250" s="441"/>
      <c r="Y250" s="796"/>
      <c r="Z250" s="796"/>
      <c r="AA250" s="433"/>
      <c r="AB250" s="434"/>
      <c r="AC250" s="434"/>
      <c r="AD250" s="434"/>
      <c r="AE250" s="434"/>
      <c r="AF250" s="434"/>
      <c r="AG250" s="434"/>
      <c r="AH250" s="434"/>
      <c r="AI250" s="434"/>
      <c r="AJ250" s="434"/>
      <c r="AK250" s="434"/>
      <c r="AL250" s="434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86"/>
      <c r="BO250" s="187"/>
      <c r="BP250" s="187"/>
      <c r="BQ250" s="187"/>
    </row>
    <row r="251" spans="1:69" s="188" customFormat="1" ht="120" customHeight="1" x14ac:dyDescent="1.35">
      <c r="A251" s="473" t="s">
        <v>21</v>
      </c>
      <c r="B251" s="499" t="s">
        <v>124</v>
      </c>
      <c r="C251" s="498" t="s">
        <v>171</v>
      </c>
      <c r="D251" s="33" t="s">
        <v>91</v>
      </c>
      <c r="E251" s="48">
        <v>0.12</v>
      </c>
      <c r="F251" s="49">
        <v>1</v>
      </c>
      <c r="G251" s="91" t="s">
        <v>260</v>
      </c>
      <c r="H251" s="91" t="s">
        <v>45</v>
      </c>
      <c r="I251" s="49">
        <v>0.46160000000000001</v>
      </c>
      <c r="J251" s="594">
        <f t="shared" si="67"/>
        <v>5.5391999999999997E-2</v>
      </c>
      <c r="K251" s="594">
        <f t="shared" si="68"/>
        <v>7.8914630136986304E-3</v>
      </c>
      <c r="L251" s="594"/>
      <c r="M251" s="594"/>
      <c r="N251" s="594">
        <f t="shared" si="71"/>
        <v>0.24003199994739025</v>
      </c>
      <c r="O251" s="597">
        <f t="shared" si="72"/>
        <v>2.8803839999999998</v>
      </c>
      <c r="P251" s="809"/>
      <c r="Q251" s="809"/>
      <c r="R251" s="796"/>
      <c r="S251" s="439"/>
      <c r="T251" s="439"/>
      <c r="U251" s="462"/>
      <c r="V251" s="463"/>
      <c r="W251" s="795"/>
      <c r="X251" s="586"/>
      <c r="Y251" s="796"/>
      <c r="Z251" s="796"/>
      <c r="AA251" s="433"/>
      <c r="AB251" s="434"/>
      <c r="AC251" s="434"/>
      <c r="AD251" s="434"/>
      <c r="AE251" s="434"/>
      <c r="AF251" s="434"/>
      <c r="AG251" s="434"/>
      <c r="AH251" s="434"/>
      <c r="AI251" s="434"/>
      <c r="AJ251" s="434"/>
      <c r="AK251" s="434"/>
      <c r="AL251" s="434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86"/>
      <c r="BO251" s="187"/>
      <c r="BP251" s="187"/>
      <c r="BQ251" s="187"/>
    </row>
    <row r="252" spans="1:69" s="188" customFormat="1" ht="120" customHeight="1" x14ac:dyDescent="1.35">
      <c r="A252" s="473" t="s">
        <v>21</v>
      </c>
      <c r="B252" s="499" t="s">
        <v>124</v>
      </c>
      <c r="C252" s="498" t="s">
        <v>172</v>
      </c>
      <c r="D252" s="498" t="s">
        <v>53</v>
      </c>
      <c r="E252" s="500">
        <v>1.1000000000000001</v>
      </c>
      <c r="F252" s="214">
        <v>1</v>
      </c>
      <c r="G252" s="498" t="s">
        <v>84</v>
      </c>
      <c r="H252" s="51" t="s">
        <v>45</v>
      </c>
      <c r="I252" s="54">
        <v>0.46160000000000001</v>
      </c>
      <c r="J252" s="595">
        <f t="shared" si="67"/>
        <v>0.5077600000000001</v>
      </c>
      <c r="K252" s="595">
        <f t="shared" si="68"/>
        <v>7.2338410958904115E-2</v>
      </c>
      <c r="L252" s="595" t="s">
        <v>240</v>
      </c>
      <c r="M252" s="595">
        <f t="shared" si="70"/>
        <v>2.2424907397260276</v>
      </c>
      <c r="N252" s="595">
        <f t="shared" si="71"/>
        <v>2.2002933328510776</v>
      </c>
      <c r="O252" s="598">
        <f t="shared" si="72"/>
        <v>26.403520000000004</v>
      </c>
      <c r="P252" s="809"/>
      <c r="Q252" s="809"/>
      <c r="R252" s="796"/>
      <c r="S252" s="439"/>
      <c r="T252" s="439"/>
      <c r="U252" s="462"/>
      <c r="V252" s="463"/>
      <c r="W252" s="795"/>
      <c r="X252" s="441"/>
      <c r="Y252" s="796"/>
      <c r="Z252" s="796"/>
      <c r="AA252" s="433"/>
      <c r="AB252" s="434"/>
      <c r="AC252" s="434"/>
      <c r="AD252" s="434"/>
      <c r="AE252" s="434"/>
      <c r="AF252" s="434"/>
      <c r="AG252" s="434"/>
      <c r="AH252" s="434"/>
      <c r="AI252" s="434"/>
      <c r="AJ252" s="434"/>
      <c r="AK252" s="434"/>
      <c r="AL252" s="434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86"/>
      <c r="BO252" s="187"/>
      <c r="BP252" s="187"/>
      <c r="BQ252" s="187"/>
    </row>
    <row r="253" spans="1:69" s="188" customFormat="1" ht="120" customHeight="1" x14ac:dyDescent="1.35">
      <c r="A253" s="472" t="s">
        <v>21</v>
      </c>
      <c r="B253" s="201" t="s">
        <v>124</v>
      </c>
      <c r="C253" s="215" t="s">
        <v>172</v>
      </c>
      <c r="D253" s="215" t="s">
        <v>32</v>
      </c>
      <c r="E253" s="203">
        <v>0.24</v>
      </c>
      <c r="F253" s="204">
        <v>1</v>
      </c>
      <c r="G253" s="215" t="s">
        <v>86</v>
      </c>
      <c r="H253" s="91" t="s">
        <v>88</v>
      </c>
      <c r="I253" s="49">
        <v>0.23077</v>
      </c>
      <c r="J253" s="594">
        <f t="shared" si="67"/>
        <v>5.5384799999999998E-2</v>
      </c>
      <c r="K253" s="594">
        <f t="shared" si="68"/>
        <v>7.8904372602739727E-3</v>
      </c>
      <c r="L253" s="594">
        <f t="shared" si="69"/>
        <v>0.23671311780821919</v>
      </c>
      <c r="M253" s="594">
        <f t="shared" si="70"/>
        <v>0.24460355506849316</v>
      </c>
      <c r="N253" s="594">
        <f t="shared" si="71"/>
        <v>0.24000079994739709</v>
      </c>
      <c r="O253" s="597">
        <f t="shared" si="72"/>
        <v>2.8800095999999997</v>
      </c>
      <c r="P253" s="809"/>
      <c r="Q253" s="809"/>
      <c r="R253" s="796"/>
      <c r="S253" s="439"/>
      <c r="T253" s="439"/>
      <c r="U253" s="462"/>
      <c r="V253" s="463"/>
      <c r="W253" s="795"/>
      <c r="X253" s="441"/>
      <c r="Y253" s="796"/>
      <c r="Z253" s="796"/>
      <c r="AA253" s="433"/>
      <c r="AB253" s="434"/>
      <c r="AC253" s="434"/>
      <c r="AD253" s="434"/>
      <c r="AE253" s="434"/>
      <c r="AF253" s="434"/>
      <c r="AG253" s="434"/>
      <c r="AH253" s="434"/>
      <c r="AI253" s="434"/>
      <c r="AJ253" s="434"/>
      <c r="AK253" s="434"/>
      <c r="AL253" s="434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86"/>
      <c r="BO253" s="187"/>
      <c r="BP253" s="187"/>
      <c r="BQ253" s="187"/>
    </row>
    <row r="254" spans="1:69" s="188" customFormat="1" ht="120" customHeight="1" x14ac:dyDescent="1.35">
      <c r="A254" s="472" t="s">
        <v>21</v>
      </c>
      <c r="B254" s="201" t="s">
        <v>124</v>
      </c>
      <c r="C254" s="215" t="s">
        <v>172</v>
      </c>
      <c r="D254" s="215" t="s">
        <v>53</v>
      </c>
      <c r="E254" s="203">
        <v>1.1000000000000001</v>
      </c>
      <c r="F254" s="204">
        <v>1</v>
      </c>
      <c r="G254" s="215" t="s">
        <v>85</v>
      </c>
      <c r="H254" s="33" t="s">
        <v>45</v>
      </c>
      <c r="I254" s="49">
        <v>0.46160000000000001</v>
      </c>
      <c r="J254" s="594">
        <f t="shared" si="67"/>
        <v>0.5077600000000001</v>
      </c>
      <c r="K254" s="594">
        <f t="shared" si="68"/>
        <v>7.2338410958904115E-2</v>
      </c>
      <c r="L254" s="594">
        <f t="shared" si="69"/>
        <v>2.1701523287671236</v>
      </c>
      <c r="M254" s="594">
        <f t="shared" si="70"/>
        <v>2.2424907397260276</v>
      </c>
      <c r="N254" s="594">
        <f t="shared" si="71"/>
        <v>2.2002933328510776</v>
      </c>
      <c r="O254" s="597">
        <f t="shared" si="72"/>
        <v>26.403520000000004</v>
      </c>
      <c r="P254" s="809"/>
      <c r="Q254" s="809"/>
      <c r="R254" s="796"/>
      <c r="S254" s="439"/>
      <c r="T254" s="439"/>
      <c r="U254" s="462"/>
      <c r="V254" s="463"/>
      <c r="W254" s="795"/>
      <c r="X254" s="441"/>
      <c r="Y254" s="796"/>
      <c r="Z254" s="796"/>
      <c r="AA254" s="433"/>
      <c r="AB254" s="434"/>
      <c r="AC254" s="434"/>
      <c r="AD254" s="434"/>
      <c r="AE254" s="434"/>
      <c r="AF254" s="434"/>
      <c r="AG254" s="434"/>
      <c r="AH254" s="434"/>
      <c r="AI254" s="434"/>
      <c r="AJ254" s="434"/>
      <c r="AK254" s="434"/>
      <c r="AL254" s="434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86"/>
      <c r="BO254" s="187"/>
      <c r="BP254" s="187"/>
      <c r="BQ254" s="187"/>
    </row>
    <row r="255" spans="1:69" s="188" customFormat="1" ht="120" customHeight="1" x14ac:dyDescent="1.35">
      <c r="A255" s="472" t="s">
        <v>21</v>
      </c>
      <c r="B255" s="201" t="s">
        <v>124</v>
      </c>
      <c r="C255" s="215" t="s">
        <v>173</v>
      </c>
      <c r="D255" s="215" t="s">
        <v>53</v>
      </c>
      <c r="E255" s="203">
        <v>1.1000000000000001</v>
      </c>
      <c r="F255" s="204">
        <v>1</v>
      </c>
      <c r="G255" s="215" t="s">
        <v>84</v>
      </c>
      <c r="H255" s="33" t="s">
        <v>45</v>
      </c>
      <c r="I255" s="49">
        <v>0.46160000000000001</v>
      </c>
      <c r="J255" s="594">
        <f t="shared" si="67"/>
        <v>0.5077600000000001</v>
      </c>
      <c r="K255" s="594">
        <f t="shared" si="68"/>
        <v>7.2338410958904115E-2</v>
      </c>
      <c r="L255" s="594">
        <f t="shared" si="69"/>
        <v>2.1701523287671236</v>
      </c>
      <c r="M255" s="594">
        <f t="shared" si="70"/>
        <v>2.2424907397260276</v>
      </c>
      <c r="N255" s="594">
        <f t="shared" si="71"/>
        <v>2.2002933328510776</v>
      </c>
      <c r="O255" s="597">
        <f t="shared" si="72"/>
        <v>26.403520000000004</v>
      </c>
      <c r="P255" s="809"/>
      <c r="Q255" s="809"/>
      <c r="R255" s="796"/>
      <c r="S255" s="439"/>
      <c r="T255" s="439"/>
      <c r="U255" s="462"/>
      <c r="V255" s="463"/>
      <c r="W255" s="795"/>
      <c r="X255" s="441"/>
      <c r="Y255" s="796"/>
      <c r="Z255" s="796"/>
      <c r="AA255" s="433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34"/>
      <c r="AL255" s="434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86"/>
      <c r="BO255" s="187"/>
      <c r="BP255" s="187"/>
      <c r="BQ255" s="187"/>
    </row>
    <row r="256" spans="1:69" s="188" customFormat="1" ht="120" customHeight="1" x14ac:dyDescent="1.35">
      <c r="A256" s="472" t="s">
        <v>21</v>
      </c>
      <c r="B256" s="201" t="s">
        <v>124</v>
      </c>
      <c r="C256" s="215" t="s">
        <v>173</v>
      </c>
      <c r="D256" s="215" t="s">
        <v>32</v>
      </c>
      <c r="E256" s="203">
        <v>0.24</v>
      </c>
      <c r="F256" s="204">
        <v>1</v>
      </c>
      <c r="G256" s="215" t="s">
        <v>86</v>
      </c>
      <c r="H256" s="91" t="s">
        <v>88</v>
      </c>
      <c r="I256" s="49">
        <v>0.23077</v>
      </c>
      <c r="J256" s="594">
        <f t="shared" si="67"/>
        <v>5.5384799999999998E-2</v>
      </c>
      <c r="K256" s="594">
        <f t="shared" si="68"/>
        <v>7.8904372602739727E-3</v>
      </c>
      <c r="L256" s="594">
        <f t="shared" si="69"/>
        <v>0.23671311780821919</v>
      </c>
      <c r="M256" s="594">
        <f t="shared" si="70"/>
        <v>0.24460355506849316</v>
      </c>
      <c r="N256" s="594">
        <f t="shared" si="71"/>
        <v>0.24000079994739709</v>
      </c>
      <c r="O256" s="597">
        <f t="shared" si="72"/>
        <v>2.8800095999999997</v>
      </c>
      <c r="P256" s="809"/>
      <c r="Q256" s="809"/>
      <c r="R256" s="796"/>
      <c r="S256" s="439"/>
      <c r="T256" s="439"/>
      <c r="U256" s="462"/>
      <c r="V256" s="463"/>
      <c r="W256" s="795"/>
      <c r="X256" s="441"/>
      <c r="Y256" s="796"/>
      <c r="Z256" s="796"/>
      <c r="AA256" s="433"/>
      <c r="AB256" s="434"/>
      <c r="AC256" s="434"/>
      <c r="AD256" s="434"/>
      <c r="AE256" s="434"/>
      <c r="AF256" s="434"/>
      <c r="AG256" s="434"/>
      <c r="AH256" s="434"/>
      <c r="AI256" s="434"/>
      <c r="AJ256" s="434"/>
      <c r="AK256" s="434"/>
      <c r="AL256" s="434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86"/>
      <c r="BO256" s="187"/>
      <c r="BP256" s="187"/>
      <c r="BQ256" s="187"/>
    </row>
    <row r="257" spans="1:69" s="188" customFormat="1" ht="120" customHeight="1" x14ac:dyDescent="1.35">
      <c r="A257" s="472" t="s">
        <v>21</v>
      </c>
      <c r="B257" s="201" t="s">
        <v>124</v>
      </c>
      <c r="C257" s="215" t="s">
        <v>173</v>
      </c>
      <c r="D257" s="215" t="s">
        <v>53</v>
      </c>
      <c r="E257" s="203">
        <v>1.1000000000000001</v>
      </c>
      <c r="F257" s="204">
        <v>1</v>
      </c>
      <c r="G257" s="215" t="s">
        <v>85</v>
      </c>
      <c r="H257" s="33" t="s">
        <v>45</v>
      </c>
      <c r="I257" s="49">
        <v>0.46160000000000001</v>
      </c>
      <c r="J257" s="594">
        <f t="shared" si="67"/>
        <v>0.5077600000000001</v>
      </c>
      <c r="K257" s="594">
        <f t="shared" si="68"/>
        <v>7.2338410958904115E-2</v>
      </c>
      <c r="L257" s="594">
        <f t="shared" si="69"/>
        <v>2.1701523287671236</v>
      </c>
      <c r="M257" s="594">
        <f t="shared" si="70"/>
        <v>2.2424907397260276</v>
      </c>
      <c r="N257" s="594">
        <f t="shared" si="71"/>
        <v>2.2002933328510776</v>
      </c>
      <c r="O257" s="597">
        <f t="shared" si="72"/>
        <v>26.403520000000004</v>
      </c>
      <c r="P257" s="809"/>
      <c r="Q257" s="809"/>
      <c r="R257" s="796"/>
      <c r="S257" s="439"/>
      <c r="T257" s="439"/>
      <c r="U257" s="462"/>
      <c r="V257" s="463"/>
      <c r="W257" s="795"/>
      <c r="X257" s="441"/>
      <c r="Y257" s="796"/>
      <c r="Z257" s="796"/>
      <c r="AA257" s="433"/>
      <c r="AB257" s="434"/>
      <c r="AC257" s="434"/>
      <c r="AD257" s="434"/>
      <c r="AE257" s="434"/>
      <c r="AF257" s="434"/>
      <c r="AG257" s="434"/>
      <c r="AH257" s="434"/>
      <c r="AI257" s="434"/>
      <c r="AJ257" s="434"/>
      <c r="AK257" s="434"/>
      <c r="AL257" s="434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86"/>
      <c r="BO257" s="187"/>
      <c r="BP257" s="187"/>
      <c r="BQ257" s="187"/>
    </row>
    <row r="258" spans="1:69" s="188" customFormat="1" ht="120" customHeight="1" x14ac:dyDescent="1.35">
      <c r="A258" s="472" t="s">
        <v>21</v>
      </c>
      <c r="B258" s="201" t="s">
        <v>124</v>
      </c>
      <c r="C258" s="215" t="s">
        <v>174</v>
      </c>
      <c r="D258" s="215" t="s">
        <v>53</v>
      </c>
      <c r="E258" s="203">
        <v>1.1000000000000001</v>
      </c>
      <c r="F258" s="204">
        <v>2</v>
      </c>
      <c r="G258" s="215" t="s">
        <v>84</v>
      </c>
      <c r="H258" s="33" t="s">
        <v>45</v>
      </c>
      <c r="I258" s="49">
        <v>0.46160000000000001</v>
      </c>
      <c r="J258" s="594">
        <f t="shared" si="67"/>
        <v>1.0155200000000002</v>
      </c>
      <c r="K258" s="594">
        <f t="shared" si="68"/>
        <v>0.14467682191780823</v>
      </c>
      <c r="L258" s="594">
        <f t="shared" si="69"/>
        <v>4.3403046575342472</v>
      </c>
      <c r="M258" s="594">
        <f t="shared" si="70"/>
        <v>4.4849814794520553</v>
      </c>
      <c r="N258" s="594">
        <f t="shared" si="71"/>
        <v>4.4005866657021553</v>
      </c>
      <c r="O258" s="597">
        <f t="shared" si="72"/>
        <v>52.807040000000008</v>
      </c>
      <c r="P258" s="809"/>
      <c r="Q258" s="809"/>
      <c r="R258" s="796"/>
      <c r="S258" s="439"/>
      <c r="T258" s="439"/>
      <c r="U258" s="462"/>
      <c r="V258" s="463"/>
      <c r="W258" s="795"/>
      <c r="X258" s="441"/>
      <c r="Y258" s="796"/>
      <c r="Z258" s="796"/>
      <c r="AA258" s="433"/>
      <c r="AB258" s="434"/>
      <c r="AC258" s="434"/>
      <c r="AD258" s="434"/>
      <c r="AE258" s="434"/>
      <c r="AF258" s="434"/>
      <c r="AG258" s="434"/>
      <c r="AH258" s="434"/>
      <c r="AI258" s="434"/>
      <c r="AJ258" s="434"/>
      <c r="AK258" s="434"/>
      <c r="AL258" s="434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86"/>
      <c r="BO258" s="187"/>
      <c r="BP258" s="187"/>
      <c r="BQ258" s="187"/>
    </row>
    <row r="259" spans="1:69" s="188" customFormat="1" ht="120" customHeight="1" x14ac:dyDescent="1.35">
      <c r="A259" s="472" t="s">
        <v>21</v>
      </c>
      <c r="B259" s="201" t="s">
        <v>124</v>
      </c>
      <c r="C259" s="215" t="s">
        <v>174</v>
      </c>
      <c r="D259" s="215" t="s">
        <v>32</v>
      </c>
      <c r="E259" s="203">
        <v>0.24</v>
      </c>
      <c r="F259" s="204">
        <v>1</v>
      </c>
      <c r="G259" s="215" t="s">
        <v>86</v>
      </c>
      <c r="H259" s="91" t="s">
        <v>88</v>
      </c>
      <c r="I259" s="49">
        <v>0.23077</v>
      </c>
      <c r="J259" s="594">
        <f t="shared" si="67"/>
        <v>5.5384799999999998E-2</v>
      </c>
      <c r="K259" s="594">
        <f t="shared" si="68"/>
        <v>7.8904372602739727E-3</v>
      </c>
      <c r="L259" s="594">
        <f t="shared" si="69"/>
        <v>0.23671311780821919</v>
      </c>
      <c r="M259" s="594">
        <f t="shared" si="70"/>
        <v>0.24460355506849316</v>
      </c>
      <c r="N259" s="594">
        <f t="shared" si="71"/>
        <v>0.24000079994739709</v>
      </c>
      <c r="O259" s="597">
        <f t="shared" si="72"/>
        <v>2.8800095999999997</v>
      </c>
      <c r="P259" s="809"/>
      <c r="Q259" s="809"/>
      <c r="R259" s="796"/>
      <c r="S259" s="439"/>
      <c r="T259" s="439"/>
      <c r="U259" s="462"/>
      <c r="V259" s="463"/>
      <c r="W259" s="795"/>
      <c r="X259" s="441"/>
      <c r="Y259" s="796"/>
      <c r="Z259" s="796"/>
      <c r="AA259" s="433"/>
      <c r="AB259" s="434"/>
      <c r="AC259" s="434"/>
      <c r="AD259" s="434"/>
      <c r="AE259" s="434"/>
      <c r="AF259" s="434"/>
      <c r="AG259" s="434"/>
      <c r="AH259" s="434"/>
      <c r="AI259" s="434"/>
      <c r="AJ259" s="434"/>
      <c r="AK259" s="434"/>
      <c r="AL259" s="434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86"/>
      <c r="BO259" s="187"/>
      <c r="BP259" s="187"/>
      <c r="BQ259" s="187"/>
    </row>
    <row r="260" spans="1:69" s="188" customFormat="1" ht="120" customHeight="1" x14ac:dyDescent="1.35">
      <c r="A260" s="472" t="s">
        <v>21</v>
      </c>
      <c r="B260" s="201" t="s">
        <v>124</v>
      </c>
      <c r="C260" s="215" t="s">
        <v>174</v>
      </c>
      <c r="D260" s="215" t="s">
        <v>53</v>
      </c>
      <c r="E260" s="203">
        <v>1.1000000000000001</v>
      </c>
      <c r="F260" s="204">
        <v>1</v>
      </c>
      <c r="G260" s="215" t="s">
        <v>85</v>
      </c>
      <c r="H260" s="33" t="s">
        <v>45</v>
      </c>
      <c r="I260" s="49">
        <v>0.46160000000000001</v>
      </c>
      <c r="J260" s="594">
        <f t="shared" si="67"/>
        <v>0.5077600000000001</v>
      </c>
      <c r="K260" s="594">
        <f t="shared" si="68"/>
        <v>7.2338410958904115E-2</v>
      </c>
      <c r="L260" s="594">
        <f t="shared" si="69"/>
        <v>2.1701523287671236</v>
      </c>
      <c r="M260" s="594">
        <f t="shared" si="70"/>
        <v>2.2424907397260276</v>
      </c>
      <c r="N260" s="594">
        <f t="shared" si="71"/>
        <v>2.2002933328510776</v>
      </c>
      <c r="O260" s="597">
        <f t="shared" si="72"/>
        <v>26.403520000000004</v>
      </c>
      <c r="P260" s="809"/>
      <c r="Q260" s="809"/>
      <c r="R260" s="796"/>
      <c r="S260" s="439"/>
      <c r="T260" s="439"/>
      <c r="U260" s="462"/>
      <c r="V260" s="463"/>
      <c r="W260" s="795"/>
      <c r="X260" s="441"/>
      <c r="Y260" s="796"/>
      <c r="Z260" s="796"/>
      <c r="AA260" s="433"/>
      <c r="AB260" s="434"/>
      <c r="AC260" s="434"/>
      <c r="AD260" s="434"/>
      <c r="AE260" s="434"/>
      <c r="AF260" s="434"/>
      <c r="AG260" s="434"/>
      <c r="AH260" s="434"/>
      <c r="AI260" s="434"/>
      <c r="AJ260" s="434"/>
      <c r="AK260" s="434"/>
      <c r="AL260" s="434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86"/>
      <c r="BO260" s="187"/>
      <c r="BP260" s="187"/>
      <c r="BQ260" s="187"/>
    </row>
    <row r="261" spans="1:69" s="188" customFormat="1" ht="120" customHeight="1" x14ac:dyDescent="1.35">
      <c r="A261" s="472" t="s">
        <v>21</v>
      </c>
      <c r="B261" s="201" t="s">
        <v>124</v>
      </c>
      <c r="C261" s="215" t="s">
        <v>175</v>
      </c>
      <c r="D261" s="215" t="s">
        <v>53</v>
      </c>
      <c r="E261" s="203">
        <v>1.1000000000000001</v>
      </c>
      <c r="F261" s="204">
        <v>1</v>
      </c>
      <c r="G261" s="215" t="s">
        <v>84</v>
      </c>
      <c r="H261" s="33" t="s">
        <v>45</v>
      </c>
      <c r="I261" s="49">
        <v>0.46160000000000001</v>
      </c>
      <c r="J261" s="594">
        <f t="shared" si="67"/>
        <v>0.5077600000000001</v>
      </c>
      <c r="K261" s="594">
        <f t="shared" si="68"/>
        <v>7.2338410958904115E-2</v>
      </c>
      <c r="L261" s="594">
        <f t="shared" si="69"/>
        <v>2.1701523287671236</v>
      </c>
      <c r="M261" s="594">
        <f t="shared" si="70"/>
        <v>2.2424907397260276</v>
      </c>
      <c r="N261" s="594">
        <f t="shared" si="71"/>
        <v>2.2002933328510776</v>
      </c>
      <c r="O261" s="597">
        <f t="shared" si="72"/>
        <v>26.403520000000004</v>
      </c>
      <c r="P261" s="809"/>
      <c r="Q261" s="809"/>
      <c r="R261" s="796"/>
      <c r="S261" s="439"/>
      <c r="T261" s="439"/>
      <c r="U261" s="462"/>
      <c r="V261" s="463"/>
      <c r="W261" s="795"/>
      <c r="X261" s="441"/>
      <c r="Y261" s="796"/>
      <c r="Z261" s="796"/>
      <c r="AA261" s="433"/>
      <c r="AB261" s="434"/>
      <c r="AC261" s="434"/>
      <c r="AD261" s="434"/>
      <c r="AE261" s="434"/>
      <c r="AF261" s="434"/>
      <c r="AG261" s="434"/>
      <c r="AH261" s="434"/>
      <c r="AI261" s="434"/>
      <c r="AJ261" s="434"/>
      <c r="AK261" s="434"/>
      <c r="AL261" s="434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86"/>
      <c r="BO261" s="187"/>
      <c r="BP261" s="187"/>
      <c r="BQ261" s="187"/>
    </row>
    <row r="262" spans="1:69" s="188" customFormat="1" ht="120" customHeight="1" x14ac:dyDescent="1.35">
      <c r="A262" s="472" t="s">
        <v>21</v>
      </c>
      <c r="B262" s="201" t="s">
        <v>124</v>
      </c>
      <c r="C262" s="215" t="s">
        <v>175</v>
      </c>
      <c r="D262" s="215" t="s">
        <v>32</v>
      </c>
      <c r="E262" s="203">
        <v>0.24</v>
      </c>
      <c r="F262" s="204">
        <v>1</v>
      </c>
      <c r="G262" s="215" t="s">
        <v>86</v>
      </c>
      <c r="H262" s="91" t="s">
        <v>88</v>
      </c>
      <c r="I262" s="49">
        <v>0.23077</v>
      </c>
      <c r="J262" s="594">
        <f t="shared" si="67"/>
        <v>5.5384799999999998E-2</v>
      </c>
      <c r="K262" s="594">
        <f t="shared" si="68"/>
        <v>7.8904372602739727E-3</v>
      </c>
      <c r="L262" s="594">
        <f t="shared" si="69"/>
        <v>0.23671311780821919</v>
      </c>
      <c r="M262" s="594">
        <f t="shared" si="70"/>
        <v>0.24460355506849316</v>
      </c>
      <c r="N262" s="594">
        <f t="shared" si="71"/>
        <v>0.24000079994739709</v>
      </c>
      <c r="O262" s="597">
        <f t="shared" si="72"/>
        <v>2.8800095999999997</v>
      </c>
      <c r="P262" s="809"/>
      <c r="Q262" s="809"/>
      <c r="R262" s="796"/>
      <c r="S262" s="439"/>
      <c r="T262" s="439"/>
      <c r="U262" s="462"/>
      <c r="V262" s="463"/>
      <c r="W262" s="795"/>
      <c r="X262" s="441"/>
      <c r="Y262" s="796"/>
      <c r="Z262" s="796"/>
      <c r="AA262" s="433"/>
      <c r="AB262" s="434"/>
      <c r="AC262" s="434"/>
      <c r="AD262" s="434"/>
      <c r="AE262" s="434"/>
      <c r="AF262" s="434"/>
      <c r="AG262" s="434"/>
      <c r="AH262" s="434"/>
      <c r="AI262" s="434"/>
      <c r="AJ262" s="434"/>
      <c r="AK262" s="434"/>
      <c r="AL262" s="434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86"/>
      <c r="BO262" s="187"/>
      <c r="BP262" s="187"/>
      <c r="BQ262" s="187"/>
    </row>
    <row r="263" spans="1:69" s="188" customFormat="1" ht="120" customHeight="1" x14ac:dyDescent="1.35">
      <c r="A263" s="472" t="s">
        <v>21</v>
      </c>
      <c r="B263" s="201" t="s">
        <v>124</v>
      </c>
      <c r="C263" s="215" t="s">
        <v>175</v>
      </c>
      <c r="D263" s="215" t="s">
        <v>53</v>
      </c>
      <c r="E263" s="203">
        <v>1.1000000000000001</v>
      </c>
      <c r="F263" s="204">
        <v>1</v>
      </c>
      <c r="G263" s="215" t="s">
        <v>85</v>
      </c>
      <c r="H263" s="33" t="s">
        <v>45</v>
      </c>
      <c r="I263" s="49">
        <v>0.46160000000000001</v>
      </c>
      <c r="J263" s="594">
        <f t="shared" si="67"/>
        <v>0.5077600000000001</v>
      </c>
      <c r="K263" s="594">
        <f t="shared" si="68"/>
        <v>7.2338410958904115E-2</v>
      </c>
      <c r="L263" s="594">
        <f t="shared" si="69"/>
        <v>2.1701523287671236</v>
      </c>
      <c r="M263" s="594">
        <f t="shared" si="70"/>
        <v>2.2424907397260276</v>
      </c>
      <c r="N263" s="594">
        <f t="shared" si="71"/>
        <v>2.2002933328510776</v>
      </c>
      <c r="O263" s="597">
        <f t="shared" si="72"/>
        <v>26.403520000000004</v>
      </c>
      <c r="P263" s="809"/>
      <c r="Q263" s="809"/>
      <c r="R263" s="796"/>
      <c r="S263" s="439"/>
      <c r="T263" s="439"/>
      <c r="U263" s="462"/>
      <c r="V263" s="463"/>
      <c r="W263" s="795"/>
      <c r="X263" s="441"/>
      <c r="Y263" s="796"/>
      <c r="Z263" s="796"/>
      <c r="AA263" s="433"/>
      <c r="AB263" s="434"/>
      <c r="AC263" s="434"/>
      <c r="AD263" s="434"/>
      <c r="AE263" s="434"/>
      <c r="AF263" s="434"/>
      <c r="AG263" s="434"/>
      <c r="AH263" s="434"/>
      <c r="AI263" s="434"/>
      <c r="AJ263" s="434"/>
      <c r="AK263" s="434"/>
      <c r="AL263" s="434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86"/>
      <c r="BO263" s="187"/>
      <c r="BP263" s="187"/>
      <c r="BQ263" s="187"/>
    </row>
    <row r="264" spans="1:69" s="188" customFormat="1" ht="120" customHeight="1" x14ac:dyDescent="1.35">
      <c r="A264" s="472" t="s">
        <v>21</v>
      </c>
      <c r="B264" s="201" t="s">
        <v>124</v>
      </c>
      <c r="C264" s="215" t="s">
        <v>176</v>
      </c>
      <c r="D264" s="215" t="s">
        <v>53</v>
      </c>
      <c r="E264" s="203">
        <v>1.1000000000000001</v>
      </c>
      <c r="F264" s="204">
        <v>1</v>
      </c>
      <c r="G264" s="215" t="s">
        <v>84</v>
      </c>
      <c r="H264" s="33" t="s">
        <v>45</v>
      </c>
      <c r="I264" s="49">
        <v>0.46160000000000001</v>
      </c>
      <c r="J264" s="594">
        <f t="shared" si="67"/>
        <v>0.5077600000000001</v>
      </c>
      <c r="K264" s="594">
        <f t="shared" si="68"/>
        <v>7.2338410958904115E-2</v>
      </c>
      <c r="L264" s="594">
        <f t="shared" si="69"/>
        <v>2.1701523287671236</v>
      </c>
      <c r="M264" s="594">
        <f t="shared" si="70"/>
        <v>2.2424907397260276</v>
      </c>
      <c r="N264" s="594">
        <f t="shared" si="71"/>
        <v>2.2002933328510776</v>
      </c>
      <c r="O264" s="597">
        <f t="shared" si="72"/>
        <v>26.403520000000004</v>
      </c>
      <c r="P264" s="809"/>
      <c r="Q264" s="809"/>
      <c r="R264" s="796"/>
      <c r="S264" s="439"/>
      <c r="T264" s="439"/>
      <c r="U264" s="462"/>
      <c r="V264" s="463"/>
      <c r="W264" s="795"/>
      <c r="X264" s="441"/>
      <c r="Y264" s="796"/>
      <c r="Z264" s="796"/>
      <c r="AA264" s="433"/>
      <c r="AB264" s="434"/>
      <c r="AC264" s="434"/>
      <c r="AD264" s="434"/>
      <c r="AE264" s="434"/>
      <c r="AF264" s="434"/>
      <c r="AG264" s="434"/>
      <c r="AH264" s="434"/>
      <c r="AI264" s="434"/>
      <c r="AJ264" s="434"/>
      <c r="AK264" s="434"/>
      <c r="AL264" s="434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86"/>
      <c r="BO264" s="187"/>
      <c r="BP264" s="187"/>
      <c r="BQ264" s="187"/>
    </row>
    <row r="265" spans="1:69" s="188" customFormat="1" ht="120" customHeight="1" x14ac:dyDescent="1.35">
      <c r="A265" s="472" t="s">
        <v>21</v>
      </c>
      <c r="B265" s="201" t="s">
        <v>124</v>
      </c>
      <c r="C265" s="215" t="s">
        <v>176</v>
      </c>
      <c r="D265" s="215" t="s">
        <v>32</v>
      </c>
      <c r="E265" s="203">
        <v>0.24</v>
      </c>
      <c r="F265" s="204">
        <v>1</v>
      </c>
      <c r="G265" s="215" t="s">
        <v>86</v>
      </c>
      <c r="H265" s="91" t="s">
        <v>88</v>
      </c>
      <c r="I265" s="49">
        <v>0.23077</v>
      </c>
      <c r="J265" s="594">
        <f t="shared" si="67"/>
        <v>5.5384799999999998E-2</v>
      </c>
      <c r="K265" s="594">
        <f t="shared" si="68"/>
        <v>7.8904372602739727E-3</v>
      </c>
      <c r="L265" s="594">
        <f t="shared" si="69"/>
        <v>0.23671311780821919</v>
      </c>
      <c r="M265" s="594">
        <f t="shared" si="70"/>
        <v>0.24460355506849316</v>
      </c>
      <c r="N265" s="594">
        <f t="shared" si="71"/>
        <v>0.24000079994739709</v>
      </c>
      <c r="O265" s="597">
        <f t="shared" si="72"/>
        <v>2.8800095999999997</v>
      </c>
      <c r="P265" s="809"/>
      <c r="Q265" s="809"/>
      <c r="R265" s="796"/>
      <c r="S265" s="439"/>
      <c r="T265" s="439"/>
      <c r="U265" s="462"/>
      <c r="V265" s="463"/>
      <c r="W265" s="795"/>
      <c r="X265" s="441"/>
      <c r="Y265" s="796"/>
      <c r="Z265" s="796"/>
      <c r="AA265" s="433"/>
      <c r="AB265" s="434"/>
      <c r="AC265" s="434"/>
      <c r="AD265" s="434"/>
      <c r="AE265" s="434"/>
      <c r="AF265" s="434"/>
      <c r="AG265" s="434"/>
      <c r="AH265" s="434"/>
      <c r="AI265" s="434"/>
      <c r="AJ265" s="434"/>
      <c r="AK265" s="434"/>
      <c r="AL265" s="434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86"/>
      <c r="BO265" s="187"/>
      <c r="BP265" s="187"/>
      <c r="BQ265" s="187"/>
    </row>
    <row r="266" spans="1:69" s="188" customFormat="1" ht="120" customHeight="1" x14ac:dyDescent="1.35">
      <c r="A266" s="472" t="s">
        <v>21</v>
      </c>
      <c r="B266" s="201" t="s">
        <v>124</v>
      </c>
      <c r="C266" s="215" t="s">
        <v>176</v>
      </c>
      <c r="D266" s="215" t="s">
        <v>53</v>
      </c>
      <c r="E266" s="203">
        <v>1.1000000000000001</v>
      </c>
      <c r="F266" s="204">
        <v>1</v>
      </c>
      <c r="G266" s="215" t="s">
        <v>85</v>
      </c>
      <c r="H266" s="33" t="s">
        <v>45</v>
      </c>
      <c r="I266" s="49">
        <v>0.46160000000000001</v>
      </c>
      <c r="J266" s="594">
        <f t="shared" si="67"/>
        <v>0.5077600000000001</v>
      </c>
      <c r="K266" s="594">
        <f t="shared" si="68"/>
        <v>7.2338410958904115E-2</v>
      </c>
      <c r="L266" s="594">
        <f t="shared" si="69"/>
        <v>2.1701523287671236</v>
      </c>
      <c r="M266" s="594">
        <f t="shared" si="70"/>
        <v>2.2424907397260276</v>
      </c>
      <c r="N266" s="594">
        <f t="shared" si="71"/>
        <v>2.2002933328510776</v>
      </c>
      <c r="O266" s="597">
        <f t="shared" si="72"/>
        <v>26.403520000000004</v>
      </c>
      <c r="P266" s="809"/>
      <c r="Q266" s="809"/>
      <c r="R266" s="796"/>
      <c r="S266" s="439"/>
      <c r="T266" s="439"/>
      <c r="U266" s="462"/>
      <c r="V266" s="463"/>
      <c r="W266" s="795"/>
      <c r="X266" s="441"/>
      <c r="Y266" s="796"/>
      <c r="Z266" s="796"/>
      <c r="AA266" s="433"/>
      <c r="AB266" s="434"/>
      <c r="AC266" s="434"/>
      <c r="AD266" s="434"/>
      <c r="AE266" s="434"/>
      <c r="AF266" s="434"/>
      <c r="AG266" s="434"/>
      <c r="AH266" s="434"/>
      <c r="AI266" s="434"/>
      <c r="AJ266" s="434"/>
      <c r="AK266" s="434"/>
      <c r="AL266" s="434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86"/>
      <c r="BO266" s="187"/>
      <c r="BP266" s="187"/>
      <c r="BQ266" s="187"/>
    </row>
    <row r="267" spans="1:69" s="188" customFormat="1" ht="120" customHeight="1" x14ac:dyDescent="1.35">
      <c r="A267" s="472" t="s">
        <v>21</v>
      </c>
      <c r="B267" s="201" t="s">
        <v>124</v>
      </c>
      <c r="C267" s="215" t="s">
        <v>177</v>
      </c>
      <c r="D267" s="215" t="s">
        <v>53</v>
      </c>
      <c r="E267" s="203">
        <v>1.1000000000000001</v>
      </c>
      <c r="F267" s="204">
        <v>1</v>
      </c>
      <c r="G267" s="215" t="s">
        <v>84</v>
      </c>
      <c r="H267" s="33" t="s">
        <v>45</v>
      </c>
      <c r="I267" s="49">
        <v>0.46160000000000001</v>
      </c>
      <c r="J267" s="594">
        <f t="shared" si="67"/>
        <v>0.5077600000000001</v>
      </c>
      <c r="K267" s="594">
        <f t="shared" si="68"/>
        <v>7.2338410958904115E-2</v>
      </c>
      <c r="L267" s="594">
        <f t="shared" si="69"/>
        <v>2.1701523287671236</v>
      </c>
      <c r="M267" s="594">
        <f t="shared" si="70"/>
        <v>2.2424907397260276</v>
      </c>
      <c r="N267" s="594">
        <f t="shared" si="71"/>
        <v>2.2002933328510776</v>
      </c>
      <c r="O267" s="597">
        <f t="shared" si="72"/>
        <v>26.403520000000004</v>
      </c>
      <c r="P267" s="809"/>
      <c r="Q267" s="809"/>
      <c r="R267" s="796"/>
      <c r="S267" s="439"/>
      <c r="T267" s="439"/>
      <c r="U267" s="462"/>
      <c r="V267" s="463"/>
      <c r="W267" s="795"/>
      <c r="X267" s="441"/>
      <c r="Y267" s="796"/>
      <c r="Z267" s="796"/>
      <c r="AA267" s="433"/>
      <c r="AB267" s="434"/>
      <c r="AC267" s="434"/>
      <c r="AD267" s="434"/>
      <c r="AE267" s="434"/>
      <c r="AF267" s="434"/>
      <c r="AG267" s="434"/>
      <c r="AH267" s="434"/>
      <c r="AI267" s="434"/>
      <c r="AJ267" s="434"/>
      <c r="AK267" s="434"/>
      <c r="AL267" s="434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86"/>
      <c r="BO267" s="187"/>
      <c r="BP267" s="187"/>
      <c r="BQ267" s="187"/>
    </row>
    <row r="268" spans="1:69" s="188" customFormat="1" ht="120" customHeight="1" x14ac:dyDescent="1.35">
      <c r="A268" s="472" t="s">
        <v>21</v>
      </c>
      <c r="B268" s="201" t="s">
        <v>124</v>
      </c>
      <c r="C268" s="215" t="s">
        <v>177</v>
      </c>
      <c r="D268" s="215" t="s">
        <v>32</v>
      </c>
      <c r="E268" s="203">
        <v>0.24</v>
      </c>
      <c r="F268" s="204">
        <v>1</v>
      </c>
      <c r="G268" s="215" t="s">
        <v>86</v>
      </c>
      <c r="H268" s="91" t="s">
        <v>88</v>
      </c>
      <c r="I268" s="49">
        <v>0.23077</v>
      </c>
      <c r="J268" s="594">
        <f t="shared" si="67"/>
        <v>5.5384799999999998E-2</v>
      </c>
      <c r="K268" s="594">
        <f t="shared" si="68"/>
        <v>7.8904372602739727E-3</v>
      </c>
      <c r="L268" s="594">
        <f t="shared" si="69"/>
        <v>0.23671311780821919</v>
      </c>
      <c r="M268" s="594">
        <f t="shared" si="70"/>
        <v>0.24460355506849316</v>
      </c>
      <c r="N268" s="594">
        <f t="shared" si="71"/>
        <v>0.24000079994739709</v>
      </c>
      <c r="O268" s="597">
        <f t="shared" si="72"/>
        <v>2.8800095999999997</v>
      </c>
      <c r="P268" s="809"/>
      <c r="Q268" s="809"/>
      <c r="R268" s="796"/>
      <c r="S268" s="439"/>
      <c r="T268" s="439"/>
      <c r="U268" s="462"/>
      <c r="V268" s="463"/>
      <c r="W268" s="795"/>
      <c r="X268" s="441"/>
      <c r="Y268" s="796"/>
      <c r="Z268" s="796"/>
      <c r="AA268" s="433"/>
      <c r="AB268" s="434"/>
      <c r="AC268" s="434"/>
      <c r="AD268" s="434"/>
      <c r="AE268" s="434"/>
      <c r="AF268" s="434"/>
      <c r="AG268" s="434"/>
      <c r="AH268" s="434"/>
      <c r="AI268" s="434"/>
      <c r="AJ268" s="434"/>
      <c r="AK268" s="434"/>
      <c r="AL268" s="434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86"/>
      <c r="BO268" s="187"/>
      <c r="BP268" s="187"/>
      <c r="BQ268" s="187"/>
    </row>
    <row r="269" spans="1:69" s="188" customFormat="1" ht="120" customHeight="1" x14ac:dyDescent="1.35">
      <c r="A269" s="472" t="s">
        <v>21</v>
      </c>
      <c r="B269" s="201" t="s">
        <v>124</v>
      </c>
      <c r="C269" s="215" t="s">
        <v>177</v>
      </c>
      <c r="D269" s="215" t="s">
        <v>53</v>
      </c>
      <c r="E269" s="203">
        <v>1.1000000000000001</v>
      </c>
      <c r="F269" s="204">
        <v>1</v>
      </c>
      <c r="G269" s="215" t="s">
        <v>85</v>
      </c>
      <c r="H269" s="33" t="s">
        <v>45</v>
      </c>
      <c r="I269" s="49">
        <v>0.46160000000000001</v>
      </c>
      <c r="J269" s="594">
        <f t="shared" si="67"/>
        <v>0.5077600000000001</v>
      </c>
      <c r="K269" s="594">
        <f t="shared" si="68"/>
        <v>7.2338410958904115E-2</v>
      </c>
      <c r="L269" s="594">
        <f t="shared" si="69"/>
        <v>2.1701523287671236</v>
      </c>
      <c r="M269" s="594">
        <f t="shared" si="70"/>
        <v>2.2424907397260276</v>
      </c>
      <c r="N269" s="594">
        <f t="shared" si="71"/>
        <v>2.2002933328510776</v>
      </c>
      <c r="O269" s="597">
        <f t="shared" si="72"/>
        <v>26.403520000000004</v>
      </c>
      <c r="P269" s="809"/>
      <c r="Q269" s="809"/>
      <c r="R269" s="796"/>
      <c r="S269" s="439"/>
      <c r="T269" s="439"/>
      <c r="U269" s="462"/>
      <c r="V269" s="463"/>
      <c r="W269" s="795"/>
      <c r="X269" s="441"/>
      <c r="Y269" s="796"/>
      <c r="Z269" s="796"/>
      <c r="AA269" s="433"/>
      <c r="AB269" s="434"/>
      <c r="AC269" s="434"/>
      <c r="AD269" s="434"/>
      <c r="AE269" s="434"/>
      <c r="AF269" s="434"/>
      <c r="AG269" s="434"/>
      <c r="AH269" s="434"/>
      <c r="AI269" s="434"/>
      <c r="AJ269" s="434"/>
      <c r="AK269" s="434"/>
      <c r="AL269" s="434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86"/>
      <c r="BO269" s="187"/>
      <c r="BP269" s="187"/>
      <c r="BQ269" s="187"/>
    </row>
    <row r="270" spans="1:69" s="188" customFormat="1" ht="120" customHeight="1" x14ac:dyDescent="1.35">
      <c r="A270" s="472" t="s">
        <v>21</v>
      </c>
      <c r="B270" s="201" t="s">
        <v>124</v>
      </c>
      <c r="C270" s="215" t="s">
        <v>178</v>
      </c>
      <c r="D270" s="215" t="s">
        <v>53</v>
      </c>
      <c r="E270" s="203">
        <v>1.1000000000000001</v>
      </c>
      <c r="F270" s="204">
        <v>1</v>
      </c>
      <c r="G270" s="215" t="s">
        <v>84</v>
      </c>
      <c r="H270" s="33" t="s">
        <v>45</v>
      </c>
      <c r="I270" s="49">
        <v>0.46160000000000001</v>
      </c>
      <c r="J270" s="594">
        <f t="shared" si="67"/>
        <v>0.5077600000000001</v>
      </c>
      <c r="K270" s="594">
        <f t="shared" si="68"/>
        <v>7.2338410958904115E-2</v>
      </c>
      <c r="L270" s="594">
        <f t="shared" si="69"/>
        <v>2.1701523287671236</v>
      </c>
      <c r="M270" s="594">
        <f t="shared" si="70"/>
        <v>2.2424907397260276</v>
      </c>
      <c r="N270" s="594">
        <f t="shared" si="71"/>
        <v>2.2002933328510776</v>
      </c>
      <c r="O270" s="597">
        <f t="shared" si="72"/>
        <v>26.403520000000004</v>
      </c>
      <c r="P270" s="809"/>
      <c r="Q270" s="809"/>
      <c r="R270" s="796"/>
      <c r="S270" s="439"/>
      <c r="T270" s="439"/>
      <c r="U270" s="462"/>
      <c r="V270" s="463"/>
      <c r="W270" s="795"/>
      <c r="X270" s="441"/>
      <c r="Y270" s="796"/>
      <c r="Z270" s="796"/>
      <c r="AA270" s="433"/>
      <c r="AB270" s="434"/>
      <c r="AC270" s="434"/>
      <c r="AD270" s="434"/>
      <c r="AE270" s="434"/>
      <c r="AF270" s="434"/>
      <c r="AG270" s="434"/>
      <c r="AH270" s="434"/>
      <c r="AI270" s="434"/>
      <c r="AJ270" s="434"/>
      <c r="AK270" s="434"/>
      <c r="AL270" s="434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86"/>
      <c r="BO270" s="187"/>
      <c r="BP270" s="187"/>
      <c r="BQ270" s="187"/>
    </row>
    <row r="271" spans="1:69" s="188" customFormat="1" ht="120" customHeight="1" x14ac:dyDescent="1.35">
      <c r="A271" s="472" t="s">
        <v>21</v>
      </c>
      <c r="B271" s="201" t="s">
        <v>124</v>
      </c>
      <c r="C271" s="215" t="s">
        <v>178</v>
      </c>
      <c r="D271" s="215" t="s">
        <v>32</v>
      </c>
      <c r="E271" s="203">
        <v>0.24</v>
      </c>
      <c r="F271" s="204">
        <v>1</v>
      </c>
      <c r="G271" s="215" t="s">
        <v>86</v>
      </c>
      <c r="H271" s="91" t="s">
        <v>88</v>
      </c>
      <c r="I271" s="49">
        <v>0.23077</v>
      </c>
      <c r="J271" s="594">
        <f t="shared" si="67"/>
        <v>5.5384799999999998E-2</v>
      </c>
      <c r="K271" s="594">
        <f t="shared" si="68"/>
        <v>7.8904372602739727E-3</v>
      </c>
      <c r="L271" s="594">
        <f t="shared" si="69"/>
        <v>0.23671311780821919</v>
      </c>
      <c r="M271" s="594">
        <f t="shared" si="70"/>
        <v>0.24460355506849316</v>
      </c>
      <c r="N271" s="594">
        <f t="shared" si="71"/>
        <v>0.24000079994739709</v>
      </c>
      <c r="O271" s="597">
        <f t="shared" si="72"/>
        <v>2.8800095999999997</v>
      </c>
      <c r="P271" s="809"/>
      <c r="Q271" s="809"/>
      <c r="R271" s="796"/>
      <c r="S271" s="439"/>
      <c r="T271" s="439"/>
      <c r="U271" s="462"/>
      <c r="V271" s="463"/>
      <c r="W271" s="795"/>
      <c r="X271" s="441"/>
      <c r="Y271" s="796"/>
      <c r="Z271" s="796"/>
      <c r="AA271" s="433"/>
      <c r="AB271" s="434"/>
      <c r="AC271" s="434"/>
      <c r="AD271" s="434"/>
      <c r="AE271" s="434"/>
      <c r="AF271" s="434"/>
      <c r="AG271" s="434"/>
      <c r="AH271" s="434"/>
      <c r="AI271" s="434"/>
      <c r="AJ271" s="434"/>
      <c r="AK271" s="434"/>
      <c r="AL271" s="434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  <c r="AZ271" s="198"/>
      <c r="BA271" s="198"/>
      <c r="BB271" s="198"/>
      <c r="BC271" s="198"/>
      <c r="BD271" s="198"/>
      <c r="BE271" s="198"/>
      <c r="BF271" s="198"/>
      <c r="BG271" s="198"/>
      <c r="BH271" s="198"/>
      <c r="BI271" s="198"/>
      <c r="BJ271" s="198"/>
      <c r="BK271" s="198"/>
      <c r="BL271" s="198"/>
      <c r="BM271" s="198"/>
      <c r="BN271" s="186"/>
      <c r="BO271" s="187"/>
      <c r="BP271" s="187"/>
      <c r="BQ271" s="187"/>
    </row>
    <row r="272" spans="1:69" s="188" customFormat="1" ht="120" customHeight="1" x14ac:dyDescent="1.35">
      <c r="A272" s="472" t="s">
        <v>21</v>
      </c>
      <c r="B272" s="201" t="s">
        <v>124</v>
      </c>
      <c r="C272" s="215" t="s">
        <v>178</v>
      </c>
      <c r="D272" s="215" t="s">
        <v>53</v>
      </c>
      <c r="E272" s="203">
        <v>1.1000000000000001</v>
      </c>
      <c r="F272" s="204">
        <v>1</v>
      </c>
      <c r="G272" s="215" t="s">
        <v>85</v>
      </c>
      <c r="H272" s="33" t="s">
        <v>45</v>
      </c>
      <c r="I272" s="49">
        <v>0.46160000000000001</v>
      </c>
      <c r="J272" s="594">
        <f t="shared" si="67"/>
        <v>0.5077600000000001</v>
      </c>
      <c r="K272" s="594">
        <f t="shared" si="68"/>
        <v>7.2338410958904115E-2</v>
      </c>
      <c r="L272" s="594">
        <f t="shared" si="69"/>
        <v>2.1701523287671236</v>
      </c>
      <c r="M272" s="594">
        <f t="shared" si="70"/>
        <v>2.2424907397260276</v>
      </c>
      <c r="N272" s="594">
        <f t="shared" si="71"/>
        <v>2.2002933328510776</v>
      </c>
      <c r="O272" s="597">
        <f t="shared" si="72"/>
        <v>26.403520000000004</v>
      </c>
      <c r="P272" s="809"/>
      <c r="Q272" s="809"/>
      <c r="R272" s="796"/>
      <c r="S272" s="439"/>
      <c r="T272" s="439"/>
      <c r="U272" s="462"/>
      <c r="V272" s="463"/>
      <c r="W272" s="795"/>
      <c r="X272" s="441"/>
      <c r="Y272" s="796"/>
      <c r="Z272" s="796"/>
      <c r="AA272" s="433"/>
      <c r="AB272" s="434"/>
      <c r="AC272" s="434"/>
      <c r="AD272" s="434"/>
      <c r="AE272" s="434"/>
      <c r="AF272" s="434"/>
      <c r="AG272" s="434"/>
      <c r="AH272" s="434"/>
      <c r="AI272" s="434"/>
      <c r="AJ272" s="434"/>
      <c r="AK272" s="434"/>
      <c r="AL272" s="434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86"/>
      <c r="BO272" s="187"/>
      <c r="BP272" s="187"/>
      <c r="BQ272" s="187"/>
    </row>
    <row r="273" spans="1:69" s="188" customFormat="1" ht="120" customHeight="1" x14ac:dyDescent="1.35">
      <c r="A273" s="472" t="s">
        <v>21</v>
      </c>
      <c r="B273" s="201" t="s">
        <v>134</v>
      </c>
      <c r="C273" s="215" t="s">
        <v>179</v>
      </c>
      <c r="D273" s="215" t="s">
        <v>53</v>
      </c>
      <c r="E273" s="203">
        <v>1.1000000000000001</v>
      </c>
      <c r="F273" s="204">
        <v>1</v>
      </c>
      <c r="G273" s="215" t="s">
        <v>84</v>
      </c>
      <c r="H273" s="33" t="s">
        <v>45</v>
      </c>
      <c r="I273" s="49">
        <v>0.46160000000000001</v>
      </c>
      <c r="J273" s="594">
        <f t="shared" si="67"/>
        <v>0.5077600000000001</v>
      </c>
      <c r="K273" s="594">
        <f t="shared" si="68"/>
        <v>7.2338410958904115E-2</v>
      </c>
      <c r="L273" s="594">
        <f t="shared" si="69"/>
        <v>2.1701523287671236</v>
      </c>
      <c r="M273" s="594">
        <f t="shared" si="70"/>
        <v>2.2424907397260276</v>
      </c>
      <c r="N273" s="594">
        <f t="shared" si="71"/>
        <v>2.2002933328510776</v>
      </c>
      <c r="O273" s="597">
        <f t="shared" si="72"/>
        <v>26.403520000000004</v>
      </c>
      <c r="P273" s="438"/>
      <c r="Q273" s="438"/>
      <c r="R273" s="442"/>
      <c r="S273" s="439"/>
      <c r="T273" s="439"/>
      <c r="U273" s="462"/>
      <c r="V273" s="463"/>
      <c r="W273" s="441"/>
      <c r="X273" s="441"/>
      <c r="Y273" s="442"/>
      <c r="Z273" s="442"/>
      <c r="AA273" s="433"/>
      <c r="AB273" s="434"/>
      <c r="AC273" s="434"/>
      <c r="AD273" s="434"/>
      <c r="AE273" s="434"/>
      <c r="AF273" s="434"/>
      <c r="AG273" s="434"/>
      <c r="AH273" s="434"/>
      <c r="AI273" s="434"/>
      <c r="AJ273" s="434"/>
      <c r="AK273" s="434"/>
      <c r="AL273" s="434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86"/>
      <c r="BO273" s="187"/>
      <c r="BP273" s="187"/>
      <c r="BQ273" s="187"/>
    </row>
    <row r="274" spans="1:69" s="188" customFormat="1" ht="120" customHeight="1" x14ac:dyDescent="1.35">
      <c r="A274" s="472" t="s">
        <v>21</v>
      </c>
      <c r="B274" s="201" t="s">
        <v>134</v>
      </c>
      <c r="C274" s="215" t="s">
        <v>179</v>
      </c>
      <c r="D274" s="215" t="s">
        <v>32</v>
      </c>
      <c r="E274" s="203">
        <v>0.24</v>
      </c>
      <c r="F274" s="204">
        <v>1</v>
      </c>
      <c r="G274" s="215" t="s">
        <v>86</v>
      </c>
      <c r="H274" s="91" t="s">
        <v>88</v>
      </c>
      <c r="I274" s="49">
        <v>0.23077</v>
      </c>
      <c r="J274" s="594">
        <f t="shared" si="67"/>
        <v>5.5384799999999998E-2</v>
      </c>
      <c r="K274" s="594">
        <f t="shared" si="68"/>
        <v>7.8904372602739727E-3</v>
      </c>
      <c r="L274" s="594">
        <f t="shared" si="69"/>
        <v>0.23671311780821919</v>
      </c>
      <c r="M274" s="594">
        <f t="shared" si="70"/>
        <v>0.24460355506849316</v>
      </c>
      <c r="N274" s="594">
        <f t="shared" si="71"/>
        <v>0.24000079994739709</v>
      </c>
      <c r="O274" s="597">
        <f t="shared" si="72"/>
        <v>2.8800095999999997</v>
      </c>
      <c r="P274" s="438"/>
      <c r="Q274" s="438"/>
      <c r="R274" s="442"/>
      <c r="S274" s="439"/>
      <c r="T274" s="439"/>
      <c r="U274" s="462"/>
      <c r="V274" s="463"/>
      <c r="W274" s="441"/>
      <c r="X274" s="441"/>
      <c r="Y274" s="442"/>
      <c r="Z274" s="442"/>
      <c r="AA274" s="433"/>
      <c r="AB274" s="434"/>
      <c r="AC274" s="434"/>
      <c r="AD274" s="434"/>
      <c r="AE274" s="434"/>
      <c r="AF274" s="434"/>
      <c r="AG274" s="434"/>
      <c r="AH274" s="434"/>
      <c r="AI274" s="434"/>
      <c r="AJ274" s="434"/>
      <c r="AK274" s="434"/>
      <c r="AL274" s="434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86"/>
      <c r="BO274" s="187"/>
      <c r="BP274" s="187"/>
      <c r="BQ274" s="187"/>
    </row>
    <row r="275" spans="1:69" s="188" customFormat="1" ht="120" customHeight="1" x14ac:dyDescent="1.35">
      <c r="A275" s="472" t="s">
        <v>21</v>
      </c>
      <c r="B275" s="201" t="s">
        <v>134</v>
      </c>
      <c r="C275" s="215" t="s">
        <v>179</v>
      </c>
      <c r="D275" s="215" t="s">
        <v>53</v>
      </c>
      <c r="E275" s="203">
        <v>1.1000000000000001</v>
      </c>
      <c r="F275" s="204">
        <v>1</v>
      </c>
      <c r="G275" s="215" t="s">
        <v>85</v>
      </c>
      <c r="H275" s="33" t="s">
        <v>45</v>
      </c>
      <c r="I275" s="49">
        <v>0.46160000000000001</v>
      </c>
      <c r="J275" s="594">
        <f t="shared" si="67"/>
        <v>0.5077600000000001</v>
      </c>
      <c r="K275" s="594">
        <f t="shared" si="68"/>
        <v>7.2338410958904115E-2</v>
      </c>
      <c r="L275" s="594">
        <f t="shared" si="69"/>
        <v>2.1701523287671236</v>
      </c>
      <c r="M275" s="594">
        <f t="shared" si="70"/>
        <v>2.2424907397260276</v>
      </c>
      <c r="N275" s="594">
        <f t="shared" si="71"/>
        <v>2.2002933328510776</v>
      </c>
      <c r="O275" s="597">
        <f t="shared" si="72"/>
        <v>26.403520000000004</v>
      </c>
      <c r="P275" s="438"/>
      <c r="Q275" s="438"/>
      <c r="R275" s="442"/>
      <c r="S275" s="439"/>
      <c r="T275" s="439"/>
      <c r="U275" s="462"/>
      <c r="V275" s="463"/>
      <c r="W275" s="441"/>
      <c r="X275" s="441"/>
      <c r="Y275" s="442"/>
      <c r="Z275" s="442"/>
      <c r="AA275" s="433"/>
      <c r="AB275" s="434"/>
      <c r="AC275" s="434"/>
      <c r="AD275" s="434"/>
      <c r="AE275" s="434"/>
      <c r="AF275" s="434"/>
      <c r="AG275" s="434"/>
      <c r="AH275" s="434"/>
      <c r="AI275" s="434"/>
      <c r="AJ275" s="434"/>
      <c r="AK275" s="434"/>
      <c r="AL275" s="434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86"/>
      <c r="BO275" s="187"/>
      <c r="BP275" s="187"/>
      <c r="BQ275" s="187"/>
    </row>
    <row r="276" spans="1:69" s="212" customFormat="1" ht="120" customHeight="1" x14ac:dyDescent="1.35">
      <c r="A276" s="472" t="s">
        <v>21</v>
      </c>
      <c r="B276" s="201" t="s">
        <v>134</v>
      </c>
      <c r="C276" s="215" t="s">
        <v>180</v>
      </c>
      <c r="D276" s="215" t="s">
        <v>53</v>
      </c>
      <c r="E276" s="203">
        <v>1.1000000000000001</v>
      </c>
      <c r="F276" s="204">
        <v>1</v>
      </c>
      <c r="G276" s="215" t="s">
        <v>84</v>
      </c>
      <c r="H276" s="91" t="s">
        <v>88</v>
      </c>
      <c r="I276" s="49">
        <v>0.23077</v>
      </c>
      <c r="J276" s="594">
        <f t="shared" si="67"/>
        <v>0.25384700000000004</v>
      </c>
      <c r="K276" s="594">
        <f t="shared" si="68"/>
        <v>3.6164504109589046E-2</v>
      </c>
      <c r="L276" s="594">
        <f t="shared" si="69"/>
        <v>1.0849351232876714</v>
      </c>
      <c r="M276" s="594">
        <f t="shared" si="70"/>
        <v>1.1210996273972604</v>
      </c>
      <c r="N276" s="594">
        <f t="shared" si="71"/>
        <v>1.1000036664255701</v>
      </c>
      <c r="O276" s="597">
        <f t="shared" si="72"/>
        <v>13.200044000000002</v>
      </c>
      <c r="P276" s="809"/>
      <c r="Q276" s="796"/>
      <c r="R276" s="796"/>
      <c r="S276" s="439"/>
      <c r="T276" s="439"/>
      <c r="U276" s="462"/>
      <c r="V276" s="463"/>
      <c r="W276" s="795"/>
      <c r="X276" s="441"/>
      <c r="Y276" s="796"/>
      <c r="Z276" s="796"/>
      <c r="AA276" s="433"/>
      <c r="AB276" s="434"/>
      <c r="AC276" s="434"/>
      <c r="AD276" s="434"/>
      <c r="AE276" s="434"/>
      <c r="AF276" s="434"/>
      <c r="AG276" s="434"/>
      <c r="AH276" s="434"/>
      <c r="AI276" s="434"/>
      <c r="AJ276" s="434"/>
      <c r="AK276" s="434"/>
      <c r="AL276" s="434"/>
      <c r="AM276" s="231"/>
      <c r="AN276" s="231"/>
      <c r="AO276" s="231"/>
      <c r="AP276" s="231"/>
      <c r="AQ276" s="231"/>
      <c r="AR276" s="231"/>
      <c r="AS276" s="231"/>
      <c r="AT276" s="231"/>
      <c r="AU276" s="231"/>
      <c r="AV276" s="231"/>
      <c r="AW276" s="231"/>
      <c r="AX276" s="231"/>
      <c r="AY276" s="231"/>
      <c r="AZ276" s="231"/>
      <c r="BA276" s="231"/>
      <c r="BB276" s="231"/>
      <c r="BC276" s="231"/>
      <c r="BD276" s="231"/>
      <c r="BE276" s="231"/>
      <c r="BF276" s="231"/>
      <c r="BG276" s="231"/>
      <c r="BH276" s="231"/>
      <c r="BI276" s="231"/>
      <c r="BJ276" s="231"/>
      <c r="BK276" s="231"/>
      <c r="BL276" s="231"/>
      <c r="BM276" s="231"/>
      <c r="BN276" s="210"/>
      <c r="BO276" s="211"/>
      <c r="BP276" s="211"/>
      <c r="BQ276" s="211"/>
    </row>
    <row r="277" spans="1:69" s="235" customFormat="1" ht="120" customHeight="1" x14ac:dyDescent="1.35">
      <c r="A277" s="472" t="s">
        <v>21</v>
      </c>
      <c r="B277" s="201" t="s">
        <v>134</v>
      </c>
      <c r="C277" s="215" t="s">
        <v>180</v>
      </c>
      <c r="D277" s="215" t="s">
        <v>53</v>
      </c>
      <c r="E277" s="203">
        <v>1.1000000000000001</v>
      </c>
      <c r="F277" s="204">
        <v>1</v>
      </c>
      <c r="G277" s="215" t="s">
        <v>85</v>
      </c>
      <c r="H277" s="91" t="s">
        <v>88</v>
      </c>
      <c r="I277" s="49">
        <v>0.23077</v>
      </c>
      <c r="J277" s="594">
        <f t="shared" si="67"/>
        <v>0.25384700000000004</v>
      </c>
      <c r="K277" s="594">
        <f t="shared" si="68"/>
        <v>3.6164504109589046E-2</v>
      </c>
      <c r="L277" s="594">
        <f t="shared" si="69"/>
        <v>1.0849351232876714</v>
      </c>
      <c r="M277" s="594">
        <f t="shared" si="70"/>
        <v>1.1210996273972604</v>
      </c>
      <c r="N277" s="594">
        <f t="shared" si="71"/>
        <v>1.1000036664255701</v>
      </c>
      <c r="O277" s="597">
        <f t="shared" si="72"/>
        <v>13.200044000000002</v>
      </c>
      <c r="P277" s="809"/>
      <c r="Q277" s="809"/>
      <c r="R277" s="796"/>
      <c r="S277" s="439"/>
      <c r="T277" s="439"/>
      <c r="U277" s="462"/>
      <c r="V277" s="463"/>
      <c r="W277" s="795"/>
      <c r="X277" s="441"/>
      <c r="Y277" s="796"/>
      <c r="Z277" s="796"/>
      <c r="AA277" s="433"/>
      <c r="AB277" s="434"/>
      <c r="AC277" s="434"/>
      <c r="AD277" s="434"/>
      <c r="AE277" s="434"/>
      <c r="AF277" s="434"/>
      <c r="AG277" s="434"/>
      <c r="AH277" s="434"/>
      <c r="AI277" s="434"/>
      <c r="AJ277" s="434"/>
      <c r="AK277" s="434"/>
      <c r="AL277" s="434"/>
      <c r="AM277" s="232"/>
      <c r="AN277" s="232"/>
      <c r="AO277" s="232"/>
      <c r="AP277" s="232"/>
      <c r="AQ277" s="232"/>
      <c r="AR277" s="232"/>
      <c r="AS277" s="232"/>
      <c r="AT277" s="232"/>
      <c r="AU277" s="232"/>
      <c r="AV277" s="232"/>
      <c r="AW277" s="232"/>
      <c r="AX277" s="232"/>
      <c r="AY277" s="232"/>
      <c r="AZ277" s="232"/>
      <c r="BA277" s="232"/>
      <c r="BB277" s="232"/>
      <c r="BC277" s="232"/>
      <c r="BD277" s="232"/>
      <c r="BE277" s="232"/>
      <c r="BF277" s="232"/>
      <c r="BG277" s="232"/>
      <c r="BH277" s="232"/>
      <c r="BI277" s="232"/>
      <c r="BJ277" s="232"/>
      <c r="BK277" s="232"/>
      <c r="BL277" s="232"/>
      <c r="BM277" s="232"/>
      <c r="BN277" s="233"/>
      <c r="BO277" s="234"/>
      <c r="BP277" s="234"/>
      <c r="BQ277" s="234"/>
    </row>
    <row r="278" spans="1:69" s="235" customFormat="1" ht="120" customHeight="1" x14ac:dyDescent="1.35">
      <c r="A278" s="472" t="s">
        <v>21</v>
      </c>
      <c r="B278" s="201" t="s">
        <v>134</v>
      </c>
      <c r="C278" s="215" t="s">
        <v>180</v>
      </c>
      <c r="D278" s="33" t="s">
        <v>91</v>
      </c>
      <c r="E278" s="48">
        <v>0.12</v>
      </c>
      <c r="F278" s="49">
        <v>1</v>
      </c>
      <c r="G278" s="91" t="s">
        <v>260</v>
      </c>
      <c r="H278" s="91" t="s">
        <v>45</v>
      </c>
      <c r="I278" s="49">
        <v>0.46160000000000001</v>
      </c>
      <c r="J278" s="594">
        <f t="shared" si="67"/>
        <v>5.5391999999999997E-2</v>
      </c>
      <c r="K278" s="594">
        <f t="shared" si="68"/>
        <v>7.8914630136986304E-3</v>
      </c>
      <c r="L278" s="594"/>
      <c r="M278" s="594"/>
      <c r="N278" s="594">
        <f t="shared" si="71"/>
        <v>0.24003199994739025</v>
      </c>
      <c r="O278" s="597">
        <f t="shared" si="72"/>
        <v>2.8803839999999998</v>
      </c>
      <c r="P278" s="809"/>
      <c r="Q278" s="809"/>
      <c r="R278" s="796"/>
      <c r="S278" s="439"/>
      <c r="T278" s="439"/>
      <c r="U278" s="462"/>
      <c r="V278" s="463"/>
      <c r="W278" s="795"/>
      <c r="X278" s="586"/>
      <c r="Y278" s="796"/>
      <c r="Z278" s="796"/>
      <c r="AA278" s="433"/>
      <c r="AB278" s="434"/>
      <c r="AC278" s="434"/>
      <c r="AD278" s="434"/>
      <c r="AE278" s="434"/>
      <c r="AF278" s="434"/>
      <c r="AG278" s="434"/>
      <c r="AH278" s="434"/>
      <c r="AI278" s="434"/>
      <c r="AJ278" s="434"/>
      <c r="AK278" s="434"/>
      <c r="AL278" s="434"/>
      <c r="AM278" s="232"/>
      <c r="AN278" s="232"/>
      <c r="AO278" s="232"/>
      <c r="AP278" s="232"/>
      <c r="AQ278" s="232"/>
      <c r="AR278" s="232"/>
      <c r="AS278" s="232"/>
      <c r="AT278" s="232"/>
      <c r="AU278" s="232"/>
      <c r="AV278" s="232"/>
      <c r="AW278" s="232"/>
      <c r="AX278" s="232"/>
      <c r="AY278" s="232"/>
      <c r="AZ278" s="232"/>
      <c r="BA278" s="232"/>
      <c r="BB278" s="232"/>
      <c r="BC278" s="232"/>
      <c r="BD278" s="232"/>
      <c r="BE278" s="232"/>
      <c r="BF278" s="232"/>
      <c r="BG278" s="232"/>
      <c r="BH278" s="232"/>
      <c r="BI278" s="232"/>
      <c r="BJ278" s="232"/>
      <c r="BK278" s="232"/>
      <c r="BL278" s="232"/>
      <c r="BM278" s="232"/>
      <c r="BN278" s="233"/>
      <c r="BO278" s="234"/>
      <c r="BP278" s="234"/>
      <c r="BQ278" s="234"/>
    </row>
    <row r="279" spans="1:69" s="208" customFormat="1" ht="120" customHeight="1" x14ac:dyDescent="1.35">
      <c r="A279" s="472" t="s">
        <v>21</v>
      </c>
      <c r="B279" s="201" t="s">
        <v>134</v>
      </c>
      <c r="C279" s="215" t="s">
        <v>181</v>
      </c>
      <c r="D279" s="215" t="s">
        <v>53</v>
      </c>
      <c r="E279" s="203">
        <v>1.1000000000000001</v>
      </c>
      <c r="F279" s="204">
        <v>1</v>
      </c>
      <c r="G279" s="215" t="s">
        <v>84</v>
      </c>
      <c r="H279" s="33" t="s">
        <v>45</v>
      </c>
      <c r="I279" s="49">
        <v>0.46160000000000001</v>
      </c>
      <c r="J279" s="594">
        <f t="shared" si="67"/>
        <v>0.5077600000000001</v>
      </c>
      <c r="K279" s="594">
        <f t="shared" si="68"/>
        <v>7.2338410958904115E-2</v>
      </c>
      <c r="L279" s="594">
        <f t="shared" si="69"/>
        <v>2.1701523287671236</v>
      </c>
      <c r="M279" s="594">
        <f t="shared" si="70"/>
        <v>2.2424907397260276</v>
      </c>
      <c r="N279" s="594">
        <f t="shared" si="71"/>
        <v>2.2002933328510776</v>
      </c>
      <c r="O279" s="597">
        <f t="shared" si="72"/>
        <v>26.403520000000004</v>
      </c>
      <c r="P279" s="809"/>
      <c r="Q279" s="809"/>
      <c r="R279" s="796"/>
      <c r="S279" s="439"/>
      <c r="T279" s="439"/>
      <c r="U279" s="462"/>
      <c r="V279" s="463"/>
      <c r="W279" s="795"/>
      <c r="X279" s="441"/>
      <c r="Y279" s="796"/>
      <c r="Z279" s="796"/>
      <c r="AA279" s="433"/>
      <c r="AB279" s="434"/>
      <c r="AC279" s="434"/>
      <c r="AD279" s="434"/>
      <c r="AE279" s="434"/>
      <c r="AF279" s="434"/>
      <c r="AG279" s="434"/>
      <c r="AH279" s="434"/>
      <c r="AI279" s="434"/>
      <c r="AJ279" s="434"/>
      <c r="AK279" s="434"/>
      <c r="AL279" s="434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06"/>
      <c r="BO279" s="207"/>
      <c r="BP279" s="207"/>
      <c r="BQ279" s="207"/>
    </row>
    <row r="280" spans="1:69" s="208" customFormat="1" ht="120" customHeight="1" x14ac:dyDescent="1.35">
      <c r="A280" s="472" t="s">
        <v>21</v>
      </c>
      <c r="B280" s="201" t="s">
        <v>134</v>
      </c>
      <c r="C280" s="215" t="s">
        <v>181</v>
      </c>
      <c r="D280" s="215" t="s">
        <v>32</v>
      </c>
      <c r="E280" s="203">
        <v>0.24</v>
      </c>
      <c r="F280" s="204">
        <v>1</v>
      </c>
      <c r="G280" s="215" t="s">
        <v>86</v>
      </c>
      <c r="H280" s="91" t="s">
        <v>88</v>
      </c>
      <c r="I280" s="49">
        <v>0.23077</v>
      </c>
      <c r="J280" s="594">
        <f t="shared" si="67"/>
        <v>5.5384799999999998E-2</v>
      </c>
      <c r="K280" s="594">
        <f t="shared" si="68"/>
        <v>7.8904372602739727E-3</v>
      </c>
      <c r="L280" s="594">
        <f t="shared" si="69"/>
        <v>0.23671311780821919</v>
      </c>
      <c r="M280" s="594">
        <f t="shared" si="70"/>
        <v>0.24460355506849316</v>
      </c>
      <c r="N280" s="594">
        <f t="shared" si="71"/>
        <v>0.24000079994739709</v>
      </c>
      <c r="O280" s="597">
        <f t="shared" si="72"/>
        <v>2.8800095999999997</v>
      </c>
      <c r="P280" s="809"/>
      <c r="Q280" s="809"/>
      <c r="R280" s="796"/>
      <c r="S280" s="439"/>
      <c r="T280" s="439"/>
      <c r="U280" s="462"/>
      <c r="V280" s="463"/>
      <c r="W280" s="795"/>
      <c r="X280" s="441"/>
      <c r="Y280" s="796"/>
      <c r="Z280" s="796"/>
      <c r="AA280" s="433"/>
      <c r="AB280" s="434"/>
      <c r="AC280" s="434"/>
      <c r="AD280" s="434"/>
      <c r="AE280" s="434"/>
      <c r="AF280" s="434"/>
      <c r="AG280" s="434"/>
      <c r="AH280" s="434"/>
      <c r="AI280" s="434"/>
      <c r="AJ280" s="434"/>
      <c r="AK280" s="434"/>
      <c r="AL280" s="434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06"/>
      <c r="BO280" s="207"/>
      <c r="BP280" s="207"/>
      <c r="BQ280" s="207"/>
    </row>
    <row r="281" spans="1:69" s="208" customFormat="1" ht="120" customHeight="1" x14ac:dyDescent="1.35">
      <c r="A281" s="472" t="s">
        <v>21</v>
      </c>
      <c r="B281" s="201" t="s">
        <v>134</v>
      </c>
      <c r="C281" s="215" t="s">
        <v>181</v>
      </c>
      <c r="D281" s="215" t="s">
        <v>53</v>
      </c>
      <c r="E281" s="203">
        <v>1.1000000000000001</v>
      </c>
      <c r="F281" s="204">
        <v>1</v>
      </c>
      <c r="G281" s="215" t="s">
        <v>85</v>
      </c>
      <c r="H281" s="33" t="s">
        <v>45</v>
      </c>
      <c r="I281" s="49">
        <v>0.46160000000000001</v>
      </c>
      <c r="J281" s="594">
        <f t="shared" si="67"/>
        <v>0.5077600000000001</v>
      </c>
      <c r="K281" s="594">
        <f t="shared" si="68"/>
        <v>7.2338410958904115E-2</v>
      </c>
      <c r="L281" s="594">
        <f t="shared" si="69"/>
        <v>2.1701523287671236</v>
      </c>
      <c r="M281" s="594">
        <f t="shared" si="70"/>
        <v>2.2424907397260276</v>
      </c>
      <c r="N281" s="594">
        <f t="shared" si="71"/>
        <v>2.2002933328510776</v>
      </c>
      <c r="O281" s="597">
        <f t="shared" si="72"/>
        <v>26.403520000000004</v>
      </c>
      <c r="P281" s="809"/>
      <c r="Q281" s="809"/>
      <c r="R281" s="796"/>
      <c r="S281" s="439"/>
      <c r="T281" s="439"/>
      <c r="U281" s="462"/>
      <c r="V281" s="463"/>
      <c r="W281" s="795"/>
      <c r="X281" s="441"/>
      <c r="Y281" s="796"/>
      <c r="Z281" s="796"/>
      <c r="AA281" s="433"/>
      <c r="AB281" s="434"/>
      <c r="AC281" s="434"/>
      <c r="AD281" s="434"/>
      <c r="AE281" s="434"/>
      <c r="AF281" s="434"/>
      <c r="AG281" s="434"/>
      <c r="AH281" s="434"/>
      <c r="AI281" s="434"/>
      <c r="AJ281" s="434"/>
      <c r="AK281" s="434"/>
      <c r="AL281" s="434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06"/>
      <c r="BO281" s="207"/>
      <c r="BP281" s="207"/>
      <c r="BQ281" s="207"/>
    </row>
    <row r="282" spans="1:69" s="208" customFormat="1" ht="120" customHeight="1" x14ac:dyDescent="1.35">
      <c r="A282" s="473" t="s">
        <v>21</v>
      </c>
      <c r="B282" s="499" t="s">
        <v>134</v>
      </c>
      <c r="C282" s="498" t="s">
        <v>182</v>
      </c>
      <c r="D282" s="498" t="s">
        <v>53</v>
      </c>
      <c r="E282" s="500">
        <v>1.1000000000000001</v>
      </c>
      <c r="F282" s="214">
        <v>1</v>
      </c>
      <c r="G282" s="498" t="s">
        <v>84</v>
      </c>
      <c r="H282" s="51" t="s">
        <v>45</v>
      </c>
      <c r="I282" s="54">
        <v>0.46160000000000001</v>
      </c>
      <c r="J282" s="595">
        <f t="shared" si="67"/>
        <v>0.5077600000000001</v>
      </c>
      <c r="K282" s="595">
        <f t="shared" si="68"/>
        <v>7.2338410958904115E-2</v>
      </c>
      <c r="L282" s="595">
        <f t="shared" si="69"/>
        <v>2.1701523287671236</v>
      </c>
      <c r="M282" s="595">
        <f t="shared" si="70"/>
        <v>2.2424907397260276</v>
      </c>
      <c r="N282" s="595">
        <f t="shared" si="71"/>
        <v>2.2002933328510776</v>
      </c>
      <c r="O282" s="598">
        <f t="shared" si="72"/>
        <v>26.403520000000004</v>
      </c>
      <c r="P282" s="809"/>
      <c r="Q282" s="809"/>
      <c r="R282" s="796"/>
      <c r="S282" s="439"/>
      <c r="T282" s="439"/>
      <c r="U282" s="462"/>
      <c r="V282" s="463"/>
      <c r="W282" s="795"/>
      <c r="X282" s="441"/>
      <c r="Y282" s="796"/>
      <c r="Z282" s="796"/>
      <c r="AA282" s="433"/>
      <c r="AB282" s="434"/>
      <c r="AC282" s="434"/>
      <c r="AD282" s="434"/>
      <c r="AE282" s="434"/>
      <c r="AF282" s="434"/>
      <c r="AG282" s="434"/>
      <c r="AH282" s="434"/>
      <c r="AI282" s="434"/>
      <c r="AJ282" s="434"/>
      <c r="AK282" s="434"/>
      <c r="AL282" s="434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06"/>
      <c r="BO282" s="207"/>
      <c r="BP282" s="207"/>
      <c r="BQ282" s="207"/>
    </row>
    <row r="283" spans="1:69" s="208" customFormat="1" ht="120" customHeight="1" x14ac:dyDescent="1.35">
      <c r="A283" s="473" t="s">
        <v>21</v>
      </c>
      <c r="B283" s="499" t="s">
        <v>134</v>
      </c>
      <c r="C283" s="498" t="s">
        <v>182</v>
      </c>
      <c r="D283" s="498" t="s">
        <v>32</v>
      </c>
      <c r="E283" s="500">
        <v>0.24</v>
      </c>
      <c r="F283" s="214">
        <v>1</v>
      </c>
      <c r="G283" s="498" t="s">
        <v>86</v>
      </c>
      <c r="H283" s="501" t="s">
        <v>88</v>
      </c>
      <c r="I283" s="54">
        <v>0.23077</v>
      </c>
      <c r="J283" s="595">
        <f t="shared" si="67"/>
        <v>5.5384799999999998E-2</v>
      </c>
      <c r="K283" s="595">
        <f t="shared" si="68"/>
        <v>7.8904372602739727E-3</v>
      </c>
      <c r="L283" s="595">
        <f t="shared" si="69"/>
        <v>0.23671311780821919</v>
      </c>
      <c r="M283" s="595">
        <f t="shared" si="70"/>
        <v>0.24460355506849316</v>
      </c>
      <c r="N283" s="595">
        <f t="shared" si="71"/>
        <v>0.24000079994739709</v>
      </c>
      <c r="O283" s="598">
        <f t="shared" si="72"/>
        <v>2.8800095999999997</v>
      </c>
      <c r="P283" s="809"/>
      <c r="Q283" s="809"/>
      <c r="R283" s="796"/>
      <c r="S283" s="439"/>
      <c r="T283" s="439"/>
      <c r="U283" s="462"/>
      <c r="V283" s="463"/>
      <c r="W283" s="795"/>
      <c r="X283" s="441"/>
      <c r="Y283" s="796"/>
      <c r="Z283" s="796"/>
      <c r="AA283" s="433"/>
      <c r="AB283" s="434"/>
      <c r="AC283" s="434"/>
      <c r="AD283" s="434"/>
      <c r="AE283" s="434"/>
      <c r="AF283" s="434"/>
      <c r="AG283" s="434"/>
      <c r="AH283" s="434"/>
      <c r="AI283" s="434"/>
      <c r="AJ283" s="434"/>
      <c r="AK283" s="434"/>
      <c r="AL283" s="434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06"/>
      <c r="BO283" s="207"/>
      <c r="BP283" s="207"/>
      <c r="BQ283" s="207"/>
    </row>
    <row r="284" spans="1:69" s="208" customFormat="1" ht="120" customHeight="1" x14ac:dyDescent="1.35">
      <c r="A284" s="473" t="s">
        <v>21</v>
      </c>
      <c r="B284" s="499" t="s">
        <v>183</v>
      </c>
      <c r="C284" s="498" t="s">
        <v>182</v>
      </c>
      <c r="D284" s="498" t="s">
        <v>53</v>
      </c>
      <c r="E284" s="500">
        <v>1.1000000000000001</v>
      </c>
      <c r="F284" s="214">
        <v>1</v>
      </c>
      <c r="G284" s="498" t="s">
        <v>85</v>
      </c>
      <c r="H284" s="51" t="s">
        <v>45</v>
      </c>
      <c r="I284" s="54">
        <v>0.46160000000000001</v>
      </c>
      <c r="J284" s="595">
        <f t="shared" si="67"/>
        <v>0.5077600000000001</v>
      </c>
      <c r="K284" s="595">
        <f t="shared" si="68"/>
        <v>7.2338410958904115E-2</v>
      </c>
      <c r="L284" s="595">
        <f t="shared" si="69"/>
        <v>2.1701523287671236</v>
      </c>
      <c r="M284" s="595">
        <f t="shared" si="70"/>
        <v>2.2424907397260276</v>
      </c>
      <c r="N284" s="595">
        <f t="shared" si="71"/>
        <v>2.2002933328510776</v>
      </c>
      <c r="O284" s="598">
        <f t="shared" si="72"/>
        <v>26.403520000000004</v>
      </c>
      <c r="P284" s="809"/>
      <c r="Q284" s="809"/>
      <c r="R284" s="796"/>
      <c r="S284" s="439"/>
      <c r="T284" s="439"/>
      <c r="U284" s="462"/>
      <c r="V284" s="463"/>
      <c r="W284" s="795"/>
      <c r="X284" s="441"/>
      <c r="Y284" s="796"/>
      <c r="Z284" s="796"/>
      <c r="AA284" s="433"/>
      <c r="AB284" s="434"/>
      <c r="AC284" s="434"/>
      <c r="AD284" s="434"/>
      <c r="AE284" s="434"/>
      <c r="AF284" s="434"/>
      <c r="AG284" s="434"/>
      <c r="AH284" s="434"/>
      <c r="AI284" s="434"/>
      <c r="AJ284" s="434"/>
      <c r="AK284" s="434"/>
      <c r="AL284" s="434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06"/>
      <c r="BO284" s="207"/>
      <c r="BP284" s="207"/>
      <c r="BQ284" s="207"/>
    </row>
    <row r="285" spans="1:69" s="212" customFormat="1" ht="120" customHeight="1" x14ac:dyDescent="1.35">
      <c r="A285" s="473" t="s">
        <v>21</v>
      </c>
      <c r="B285" s="499" t="s">
        <v>134</v>
      </c>
      <c r="C285" s="498" t="s">
        <v>184</v>
      </c>
      <c r="D285" s="498" t="s">
        <v>53</v>
      </c>
      <c r="E285" s="500">
        <v>1.1000000000000001</v>
      </c>
      <c r="F285" s="214">
        <v>1</v>
      </c>
      <c r="G285" s="498" t="s">
        <v>84</v>
      </c>
      <c r="H285" s="51" t="s">
        <v>45</v>
      </c>
      <c r="I285" s="54">
        <v>0.46160000000000001</v>
      </c>
      <c r="J285" s="595">
        <f t="shared" si="67"/>
        <v>0.5077600000000001</v>
      </c>
      <c r="K285" s="595">
        <f t="shared" si="68"/>
        <v>7.2338410958904115E-2</v>
      </c>
      <c r="L285" s="595">
        <f t="shared" si="69"/>
        <v>2.1701523287671236</v>
      </c>
      <c r="M285" s="595">
        <f t="shared" si="70"/>
        <v>2.2424907397260276</v>
      </c>
      <c r="N285" s="595">
        <f t="shared" si="71"/>
        <v>2.2002933328510776</v>
      </c>
      <c r="O285" s="598">
        <f t="shared" si="72"/>
        <v>26.403520000000004</v>
      </c>
      <c r="P285" s="809"/>
      <c r="Q285" s="809"/>
      <c r="R285" s="796"/>
      <c r="S285" s="439"/>
      <c r="T285" s="439"/>
      <c r="U285" s="462"/>
      <c r="V285" s="463"/>
      <c r="W285" s="795"/>
      <c r="X285" s="441"/>
      <c r="Y285" s="796"/>
      <c r="Z285" s="796"/>
      <c r="AA285" s="433"/>
      <c r="AB285" s="434"/>
      <c r="AC285" s="434"/>
      <c r="AD285" s="434"/>
      <c r="AE285" s="434"/>
      <c r="AF285" s="434"/>
      <c r="AG285" s="434"/>
      <c r="AH285" s="434"/>
      <c r="AI285" s="434"/>
      <c r="AJ285" s="434"/>
      <c r="AK285" s="434"/>
      <c r="AL285" s="434"/>
      <c r="AM285" s="231"/>
      <c r="AN285" s="231"/>
      <c r="AO285" s="231"/>
      <c r="AP285" s="231"/>
      <c r="AQ285" s="231"/>
      <c r="AR285" s="231"/>
      <c r="AS285" s="231"/>
      <c r="AT285" s="231"/>
      <c r="AU285" s="231"/>
      <c r="AV285" s="231"/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231"/>
      <c r="BH285" s="231"/>
      <c r="BI285" s="231"/>
      <c r="BJ285" s="231"/>
      <c r="BK285" s="231"/>
      <c r="BL285" s="231"/>
      <c r="BM285" s="231"/>
      <c r="BN285" s="210"/>
      <c r="BO285" s="211"/>
      <c r="BP285" s="211"/>
      <c r="BQ285" s="211"/>
    </row>
    <row r="286" spans="1:69" s="208" customFormat="1" ht="120" customHeight="1" x14ac:dyDescent="1.35">
      <c r="A286" s="473" t="s">
        <v>21</v>
      </c>
      <c r="B286" s="499" t="s">
        <v>134</v>
      </c>
      <c r="C286" s="498" t="s">
        <v>184</v>
      </c>
      <c r="D286" s="498" t="s">
        <v>32</v>
      </c>
      <c r="E286" s="500">
        <v>0.24</v>
      </c>
      <c r="F286" s="214">
        <v>1</v>
      </c>
      <c r="G286" s="498" t="s">
        <v>86</v>
      </c>
      <c r="H286" s="501" t="s">
        <v>88</v>
      </c>
      <c r="I286" s="54">
        <v>0.23077</v>
      </c>
      <c r="J286" s="595">
        <f t="shared" si="67"/>
        <v>5.5384799999999998E-2</v>
      </c>
      <c r="K286" s="595">
        <f t="shared" si="68"/>
        <v>7.8904372602739727E-3</v>
      </c>
      <c r="L286" s="595">
        <f t="shared" si="69"/>
        <v>0.23671311780821919</v>
      </c>
      <c r="M286" s="595">
        <f t="shared" si="70"/>
        <v>0.24460355506849316</v>
      </c>
      <c r="N286" s="595">
        <f t="shared" si="71"/>
        <v>0.24000079994739709</v>
      </c>
      <c r="O286" s="598">
        <f t="shared" si="72"/>
        <v>2.8800095999999997</v>
      </c>
      <c r="P286" s="809"/>
      <c r="Q286" s="809"/>
      <c r="R286" s="796"/>
      <c r="S286" s="439"/>
      <c r="T286" s="439"/>
      <c r="U286" s="462"/>
      <c r="V286" s="463"/>
      <c r="W286" s="795"/>
      <c r="X286" s="441"/>
      <c r="Y286" s="796"/>
      <c r="Z286" s="796"/>
      <c r="AA286" s="433"/>
      <c r="AB286" s="434"/>
      <c r="AC286" s="434"/>
      <c r="AD286" s="434"/>
      <c r="AE286" s="434"/>
      <c r="AF286" s="434"/>
      <c r="AG286" s="434"/>
      <c r="AH286" s="434"/>
      <c r="AI286" s="434"/>
      <c r="AJ286" s="434"/>
      <c r="AK286" s="434"/>
      <c r="AL286" s="434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  <c r="BI286" s="236"/>
      <c r="BJ286" s="236"/>
      <c r="BK286" s="236"/>
      <c r="BL286" s="236"/>
      <c r="BM286" s="236"/>
      <c r="BN286" s="206"/>
      <c r="BO286" s="207"/>
      <c r="BP286" s="207"/>
      <c r="BQ286" s="207"/>
    </row>
    <row r="287" spans="1:69" s="235" customFormat="1" ht="120" customHeight="1" x14ac:dyDescent="1.35">
      <c r="A287" s="473" t="s">
        <v>21</v>
      </c>
      <c r="B287" s="499" t="s">
        <v>134</v>
      </c>
      <c r="C287" s="498" t="s">
        <v>184</v>
      </c>
      <c r="D287" s="498" t="s">
        <v>53</v>
      </c>
      <c r="E287" s="500">
        <v>1.1000000000000001</v>
      </c>
      <c r="F287" s="214">
        <v>1</v>
      </c>
      <c r="G287" s="498" t="s">
        <v>85</v>
      </c>
      <c r="H287" s="51" t="s">
        <v>45</v>
      </c>
      <c r="I287" s="54">
        <v>0.46160000000000001</v>
      </c>
      <c r="J287" s="595">
        <f t="shared" si="67"/>
        <v>0.5077600000000001</v>
      </c>
      <c r="K287" s="595">
        <f t="shared" si="68"/>
        <v>7.2338410958904115E-2</v>
      </c>
      <c r="L287" s="595">
        <f t="shared" si="69"/>
        <v>2.1701523287671236</v>
      </c>
      <c r="M287" s="595">
        <f t="shared" si="70"/>
        <v>2.2424907397260276</v>
      </c>
      <c r="N287" s="595">
        <f t="shared" si="71"/>
        <v>2.2002933328510776</v>
      </c>
      <c r="O287" s="598">
        <f t="shared" si="72"/>
        <v>26.403520000000004</v>
      </c>
      <c r="P287" s="809"/>
      <c r="Q287" s="809"/>
      <c r="R287" s="796"/>
      <c r="S287" s="439"/>
      <c r="T287" s="439"/>
      <c r="U287" s="462"/>
      <c r="V287" s="463"/>
      <c r="W287" s="795"/>
      <c r="X287" s="441"/>
      <c r="Y287" s="796"/>
      <c r="Z287" s="796"/>
      <c r="AA287" s="433"/>
      <c r="AB287" s="434"/>
      <c r="AC287" s="434"/>
      <c r="AD287" s="434"/>
      <c r="AE287" s="434"/>
      <c r="AF287" s="434"/>
      <c r="AG287" s="434"/>
      <c r="AH287" s="434"/>
      <c r="AI287" s="434"/>
      <c r="AJ287" s="434"/>
      <c r="AK287" s="434"/>
      <c r="AL287" s="434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2"/>
      <c r="BN287" s="233"/>
      <c r="BO287" s="234"/>
      <c r="BP287" s="234"/>
      <c r="BQ287" s="234"/>
    </row>
    <row r="288" spans="1:69" s="235" customFormat="1" ht="120" customHeight="1" x14ac:dyDescent="1.35">
      <c r="A288" s="473" t="s">
        <v>21</v>
      </c>
      <c r="B288" s="499" t="s">
        <v>134</v>
      </c>
      <c r="C288" s="498" t="s">
        <v>185</v>
      </c>
      <c r="D288" s="498" t="s">
        <v>53</v>
      </c>
      <c r="E288" s="500">
        <v>1.1000000000000001</v>
      </c>
      <c r="F288" s="214">
        <v>1</v>
      </c>
      <c r="G288" s="498" t="s">
        <v>84</v>
      </c>
      <c r="H288" s="51" t="s">
        <v>45</v>
      </c>
      <c r="I288" s="54">
        <v>0.46160000000000001</v>
      </c>
      <c r="J288" s="595">
        <f t="shared" si="67"/>
        <v>0.5077600000000001</v>
      </c>
      <c r="K288" s="595">
        <f t="shared" si="68"/>
        <v>7.2338410958904115E-2</v>
      </c>
      <c r="L288" s="595">
        <f t="shared" si="69"/>
        <v>2.1701523287671236</v>
      </c>
      <c r="M288" s="595">
        <f t="shared" si="70"/>
        <v>2.2424907397260276</v>
      </c>
      <c r="N288" s="595">
        <f t="shared" si="71"/>
        <v>2.2002933328510776</v>
      </c>
      <c r="O288" s="598">
        <f t="shared" si="72"/>
        <v>26.403520000000004</v>
      </c>
      <c r="P288" s="809"/>
      <c r="Q288" s="809"/>
      <c r="R288" s="796"/>
      <c r="S288" s="439"/>
      <c r="T288" s="439"/>
      <c r="U288" s="462"/>
      <c r="V288" s="463"/>
      <c r="W288" s="795"/>
      <c r="X288" s="441"/>
      <c r="Y288" s="796"/>
      <c r="Z288" s="796"/>
      <c r="AA288" s="433"/>
      <c r="AB288" s="434"/>
      <c r="AC288" s="434"/>
      <c r="AD288" s="434"/>
      <c r="AE288" s="434"/>
      <c r="AF288" s="434"/>
      <c r="AG288" s="434"/>
      <c r="AH288" s="434"/>
      <c r="AI288" s="434"/>
      <c r="AJ288" s="434"/>
      <c r="AK288" s="434"/>
      <c r="AL288" s="434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2"/>
      <c r="BN288" s="233"/>
      <c r="BO288" s="234"/>
      <c r="BP288" s="234"/>
      <c r="BQ288" s="234"/>
    </row>
    <row r="289" spans="1:69" s="235" customFormat="1" ht="120" customHeight="1" x14ac:dyDescent="1.35">
      <c r="A289" s="473" t="s">
        <v>21</v>
      </c>
      <c r="B289" s="499" t="s">
        <v>134</v>
      </c>
      <c r="C289" s="498" t="s">
        <v>185</v>
      </c>
      <c r="D289" s="498" t="s">
        <v>32</v>
      </c>
      <c r="E289" s="500">
        <v>0.24</v>
      </c>
      <c r="F289" s="214">
        <v>1</v>
      </c>
      <c r="G289" s="498" t="s">
        <v>86</v>
      </c>
      <c r="H289" s="91" t="s">
        <v>88</v>
      </c>
      <c r="I289" s="49">
        <v>0.23077</v>
      </c>
      <c r="J289" s="595">
        <f t="shared" si="67"/>
        <v>5.5384799999999998E-2</v>
      </c>
      <c r="K289" s="595">
        <f t="shared" si="68"/>
        <v>7.8904372602739727E-3</v>
      </c>
      <c r="L289" s="595">
        <f t="shared" si="69"/>
        <v>0.23671311780821919</v>
      </c>
      <c r="M289" s="595">
        <f t="shared" si="70"/>
        <v>0.24460355506849316</v>
      </c>
      <c r="N289" s="595">
        <f t="shared" si="71"/>
        <v>0.24000079994739709</v>
      </c>
      <c r="O289" s="598">
        <f t="shared" si="72"/>
        <v>2.8800095999999997</v>
      </c>
      <c r="P289" s="809"/>
      <c r="Q289" s="809"/>
      <c r="R289" s="796"/>
      <c r="S289" s="439"/>
      <c r="T289" s="439"/>
      <c r="U289" s="462"/>
      <c r="V289" s="463"/>
      <c r="W289" s="795"/>
      <c r="X289" s="441"/>
      <c r="Y289" s="796"/>
      <c r="Z289" s="796"/>
      <c r="AA289" s="433"/>
      <c r="AB289" s="434"/>
      <c r="AC289" s="434"/>
      <c r="AD289" s="434"/>
      <c r="AE289" s="434"/>
      <c r="AF289" s="434"/>
      <c r="AG289" s="434"/>
      <c r="AH289" s="434"/>
      <c r="AI289" s="434"/>
      <c r="AJ289" s="434"/>
      <c r="AK289" s="434"/>
      <c r="AL289" s="434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2"/>
      <c r="BN289" s="233"/>
      <c r="BO289" s="234"/>
      <c r="BP289" s="234"/>
      <c r="BQ289" s="234"/>
    </row>
    <row r="290" spans="1:69" s="235" customFormat="1" ht="120" customHeight="1" x14ac:dyDescent="1.35">
      <c r="A290" s="473" t="s">
        <v>21</v>
      </c>
      <c r="B290" s="499" t="s">
        <v>134</v>
      </c>
      <c r="C290" s="498" t="s">
        <v>185</v>
      </c>
      <c r="D290" s="498" t="s">
        <v>53</v>
      </c>
      <c r="E290" s="500">
        <v>1.1000000000000001</v>
      </c>
      <c r="F290" s="214">
        <v>1</v>
      </c>
      <c r="G290" s="498" t="s">
        <v>85</v>
      </c>
      <c r="H290" s="51" t="s">
        <v>45</v>
      </c>
      <c r="I290" s="54">
        <v>0.46160000000000001</v>
      </c>
      <c r="J290" s="595">
        <f t="shared" si="67"/>
        <v>0.5077600000000001</v>
      </c>
      <c r="K290" s="595">
        <f t="shared" si="68"/>
        <v>7.2338410958904115E-2</v>
      </c>
      <c r="L290" s="595">
        <f t="shared" si="69"/>
        <v>2.1701523287671236</v>
      </c>
      <c r="M290" s="595">
        <f t="shared" si="70"/>
        <v>2.2424907397260276</v>
      </c>
      <c r="N290" s="595">
        <f t="shared" si="71"/>
        <v>2.2002933328510776</v>
      </c>
      <c r="O290" s="598">
        <f t="shared" si="72"/>
        <v>26.403520000000004</v>
      </c>
      <c r="P290" s="809"/>
      <c r="Q290" s="809"/>
      <c r="R290" s="796"/>
      <c r="S290" s="439"/>
      <c r="T290" s="439"/>
      <c r="U290" s="462"/>
      <c r="V290" s="463"/>
      <c r="W290" s="795"/>
      <c r="X290" s="441"/>
      <c r="Y290" s="796"/>
      <c r="Z290" s="796"/>
      <c r="AA290" s="433"/>
      <c r="AB290" s="434"/>
      <c r="AC290" s="434"/>
      <c r="AD290" s="434"/>
      <c r="AE290" s="434"/>
      <c r="AF290" s="434"/>
      <c r="AG290" s="434"/>
      <c r="AH290" s="434"/>
      <c r="AI290" s="434"/>
      <c r="AJ290" s="434"/>
      <c r="AK290" s="434"/>
      <c r="AL290" s="434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2"/>
      <c r="BN290" s="233"/>
      <c r="BO290" s="234"/>
      <c r="BP290" s="234"/>
      <c r="BQ290" s="234"/>
    </row>
    <row r="291" spans="1:69" s="235" customFormat="1" ht="120" customHeight="1" x14ac:dyDescent="1.35">
      <c r="A291" s="473" t="s">
        <v>21</v>
      </c>
      <c r="B291" s="499" t="s">
        <v>134</v>
      </c>
      <c r="C291" s="498" t="s">
        <v>186</v>
      </c>
      <c r="D291" s="498" t="s">
        <v>53</v>
      </c>
      <c r="E291" s="500">
        <v>1.1000000000000001</v>
      </c>
      <c r="F291" s="214">
        <v>1</v>
      </c>
      <c r="G291" s="498" t="s">
        <v>84</v>
      </c>
      <c r="H291" s="51" t="s">
        <v>45</v>
      </c>
      <c r="I291" s="54">
        <v>0.46160000000000001</v>
      </c>
      <c r="J291" s="595">
        <f t="shared" si="67"/>
        <v>0.5077600000000001</v>
      </c>
      <c r="K291" s="595">
        <f t="shared" si="68"/>
        <v>7.2338410958904115E-2</v>
      </c>
      <c r="L291" s="595">
        <f t="shared" si="69"/>
        <v>2.1701523287671236</v>
      </c>
      <c r="M291" s="595">
        <f t="shared" si="70"/>
        <v>2.2424907397260276</v>
      </c>
      <c r="N291" s="595">
        <f t="shared" si="71"/>
        <v>2.2002933328510776</v>
      </c>
      <c r="O291" s="598">
        <f t="shared" si="72"/>
        <v>26.403520000000004</v>
      </c>
      <c r="P291" s="809"/>
      <c r="Q291" s="809"/>
      <c r="R291" s="796"/>
      <c r="S291" s="439"/>
      <c r="T291" s="439"/>
      <c r="U291" s="462"/>
      <c r="V291" s="463"/>
      <c r="W291" s="795"/>
      <c r="X291" s="441"/>
      <c r="Y291" s="796"/>
      <c r="Z291" s="796"/>
      <c r="AA291" s="433"/>
      <c r="AB291" s="434"/>
      <c r="AC291" s="434"/>
      <c r="AD291" s="434"/>
      <c r="AE291" s="434"/>
      <c r="AF291" s="434"/>
      <c r="AG291" s="434"/>
      <c r="AH291" s="434"/>
      <c r="AI291" s="434"/>
      <c r="AJ291" s="434"/>
      <c r="AK291" s="434"/>
      <c r="AL291" s="434"/>
      <c r="AM291" s="232"/>
      <c r="AN291" s="232"/>
      <c r="AO291" s="232"/>
      <c r="AP291" s="232"/>
      <c r="AQ291" s="232"/>
      <c r="AR291" s="232"/>
      <c r="AS291" s="232"/>
      <c r="AT291" s="232"/>
      <c r="AU291" s="232"/>
      <c r="AV291" s="232"/>
      <c r="AW291" s="232"/>
      <c r="AX291" s="232"/>
      <c r="AY291" s="232"/>
      <c r="AZ291" s="232"/>
      <c r="BA291" s="232"/>
      <c r="BB291" s="232"/>
      <c r="BC291" s="232"/>
      <c r="BD291" s="232"/>
      <c r="BE291" s="232"/>
      <c r="BF291" s="232"/>
      <c r="BG291" s="232"/>
      <c r="BH291" s="232"/>
      <c r="BI291" s="232"/>
      <c r="BJ291" s="232"/>
      <c r="BK291" s="232"/>
      <c r="BL291" s="232"/>
      <c r="BM291" s="232"/>
      <c r="BN291" s="233"/>
      <c r="BO291" s="234"/>
      <c r="BP291" s="234"/>
      <c r="BQ291" s="234"/>
    </row>
    <row r="292" spans="1:69" s="235" customFormat="1" ht="120" customHeight="1" x14ac:dyDescent="1.35">
      <c r="A292" s="473" t="s">
        <v>21</v>
      </c>
      <c r="B292" s="499" t="s">
        <v>134</v>
      </c>
      <c r="C292" s="498" t="s">
        <v>186</v>
      </c>
      <c r="D292" s="498" t="s">
        <v>32</v>
      </c>
      <c r="E292" s="500">
        <v>0.24</v>
      </c>
      <c r="F292" s="214">
        <v>1</v>
      </c>
      <c r="G292" s="498" t="s">
        <v>86</v>
      </c>
      <c r="H292" s="91" t="s">
        <v>88</v>
      </c>
      <c r="I292" s="49">
        <v>0.23077</v>
      </c>
      <c r="J292" s="595">
        <f t="shared" si="67"/>
        <v>5.5384799999999998E-2</v>
      </c>
      <c r="K292" s="595">
        <f t="shared" si="68"/>
        <v>7.8904372602739727E-3</v>
      </c>
      <c r="L292" s="595">
        <f t="shared" si="69"/>
        <v>0.23671311780821919</v>
      </c>
      <c r="M292" s="595">
        <f t="shared" si="70"/>
        <v>0.24460355506849316</v>
      </c>
      <c r="N292" s="595">
        <f t="shared" si="71"/>
        <v>0.24000079994739709</v>
      </c>
      <c r="O292" s="598">
        <f t="shared" si="72"/>
        <v>2.8800095999999997</v>
      </c>
      <c r="P292" s="809"/>
      <c r="Q292" s="809"/>
      <c r="R292" s="796"/>
      <c r="S292" s="439"/>
      <c r="T292" s="439"/>
      <c r="U292" s="462"/>
      <c r="V292" s="463"/>
      <c r="W292" s="795"/>
      <c r="X292" s="441"/>
      <c r="Y292" s="796"/>
      <c r="Z292" s="796"/>
      <c r="AA292" s="433"/>
      <c r="AB292" s="434"/>
      <c r="AC292" s="434"/>
      <c r="AD292" s="434"/>
      <c r="AE292" s="434"/>
      <c r="AF292" s="434"/>
      <c r="AG292" s="434"/>
      <c r="AH292" s="434"/>
      <c r="AI292" s="434"/>
      <c r="AJ292" s="434"/>
      <c r="AK292" s="434"/>
      <c r="AL292" s="434"/>
      <c r="AM292" s="232"/>
      <c r="AN292" s="232"/>
      <c r="AO292" s="232"/>
      <c r="AP292" s="232"/>
      <c r="AQ292" s="232"/>
      <c r="AR292" s="232"/>
      <c r="AS292" s="232"/>
      <c r="AT292" s="232"/>
      <c r="AU292" s="232"/>
      <c r="AV292" s="232"/>
      <c r="AW292" s="232"/>
      <c r="AX292" s="232"/>
      <c r="AY292" s="232"/>
      <c r="AZ292" s="232"/>
      <c r="BA292" s="232"/>
      <c r="BB292" s="232"/>
      <c r="BC292" s="232"/>
      <c r="BD292" s="232"/>
      <c r="BE292" s="232"/>
      <c r="BF292" s="232"/>
      <c r="BG292" s="232"/>
      <c r="BH292" s="232"/>
      <c r="BI292" s="232"/>
      <c r="BJ292" s="232"/>
      <c r="BK292" s="232"/>
      <c r="BL292" s="232"/>
      <c r="BM292" s="232"/>
      <c r="BN292" s="233"/>
      <c r="BO292" s="234"/>
      <c r="BP292" s="234"/>
      <c r="BQ292" s="234"/>
    </row>
    <row r="293" spans="1:69" s="235" customFormat="1" ht="120" customHeight="1" x14ac:dyDescent="1.35">
      <c r="A293" s="473" t="s">
        <v>21</v>
      </c>
      <c r="B293" s="499" t="s">
        <v>134</v>
      </c>
      <c r="C293" s="498" t="s">
        <v>187</v>
      </c>
      <c r="D293" s="498" t="s">
        <v>53</v>
      </c>
      <c r="E293" s="500">
        <v>1.1000000000000001</v>
      </c>
      <c r="F293" s="214">
        <v>1</v>
      </c>
      <c r="G293" s="498" t="s">
        <v>85</v>
      </c>
      <c r="H293" s="51" t="s">
        <v>45</v>
      </c>
      <c r="I293" s="54">
        <v>0.46160000000000001</v>
      </c>
      <c r="J293" s="595">
        <f t="shared" si="67"/>
        <v>0.5077600000000001</v>
      </c>
      <c r="K293" s="595">
        <f t="shared" si="68"/>
        <v>7.2338410958904115E-2</v>
      </c>
      <c r="L293" s="595">
        <f t="shared" si="69"/>
        <v>2.1701523287671236</v>
      </c>
      <c r="M293" s="595">
        <f t="shared" si="70"/>
        <v>2.2424907397260276</v>
      </c>
      <c r="N293" s="595">
        <f t="shared" si="71"/>
        <v>2.2002933328510776</v>
      </c>
      <c r="O293" s="598">
        <f t="shared" si="72"/>
        <v>26.403520000000004</v>
      </c>
      <c r="P293" s="809"/>
      <c r="Q293" s="809"/>
      <c r="R293" s="796"/>
      <c r="S293" s="439"/>
      <c r="T293" s="439"/>
      <c r="U293" s="462"/>
      <c r="V293" s="463"/>
      <c r="W293" s="795"/>
      <c r="X293" s="441"/>
      <c r="Y293" s="796"/>
      <c r="Z293" s="796"/>
      <c r="AA293" s="433"/>
      <c r="AB293" s="434"/>
      <c r="AC293" s="434"/>
      <c r="AD293" s="434"/>
      <c r="AE293" s="434"/>
      <c r="AF293" s="434"/>
      <c r="AG293" s="434"/>
      <c r="AH293" s="434"/>
      <c r="AI293" s="434"/>
      <c r="AJ293" s="434"/>
      <c r="AK293" s="434"/>
      <c r="AL293" s="434"/>
      <c r="AM293" s="232"/>
      <c r="AN293" s="232"/>
      <c r="AO293" s="232"/>
      <c r="AP293" s="232"/>
      <c r="AQ293" s="232"/>
      <c r="AR293" s="232"/>
      <c r="AS293" s="232"/>
      <c r="AT293" s="232"/>
      <c r="AU293" s="232"/>
      <c r="AV293" s="232"/>
      <c r="AW293" s="232"/>
      <c r="AX293" s="232"/>
      <c r="AY293" s="232"/>
      <c r="AZ293" s="232"/>
      <c r="BA293" s="232"/>
      <c r="BB293" s="232"/>
      <c r="BC293" s="232"/>
      <c r="BD293" s="232"/>
      <c r="BE293" s="232"/>
      <c r="BF293" s="232"/>
      <c r="BG293" s="232"/>
      <c r="BH293" s="232"/>
      <c r="BI293" s="232"/>
      <c r="BJ293" s="232"/>
      <c r="BK293" s="232"/>
      <c r="BL293" s="232"/>
      <c r="BM293" s="232"/>
      <c r="BN293" s="233"/>
      <c r="BO293" s="234"/>
      <c r="BP293" s="234"/>
      <c r="BQ293" s="234"/>
    </row>
    <row r="294" spans="1:69" s="212" customFormat="1" ht="120" customHeight="1" x14ac:dyDescent="1.35">
      <c r="A294" s="473" t="s">
        <v>21</v>
      </c>
      <c r="B294" s="499" t="s">
        <v>134</v>
      </c>
      <c r="C294" s="498" t="s">
        <v>188</v>
      </c>
      <c r="D294" s="498" t="s">
        <v>53</v>
      </c>
      <c r="E294" s="500">
        <v>1.1000000000000001</v>
      </c>
      <c r="F294" s="214">
        <v>1</v>
      </c>
      <c r="G294" s="498" t="s">
        <v>84</v>
      </c>
      <c r="H294" s="51" t="s">
        <v>45</v>
      </c>
      <c r="I294" s="54">
        <v>0.46160000000000001</v>
      </c>
      <c r="J294" s="595">
        <f t="shared" si="67"/>
        <v>0.5077600000000001</v>
      </c>
      <c r="K294" s="595">
        <f t="shared" si="68"/>
        <v>7.2338410958904115E-2</v>
      </c>
      <c r="L294" s="595">
        <f t="shared" si="69"/>
        <v>2.1701523287671236</v>
      </c>
      <c r="M294" s="595">
        <f t="shared" si="70"/>
        <v>2.2424907397260276</v>
      </c>
      <c r="N294" s="595">
        <f t="shared" si="71"/>
        <v>2.2002933328510776</v>
      </c>
      <c r="O294" s="598">
        <f t="shared" si="72"/>
        <v>26.403520000000004</v>
      </c>
      <c r="P294" s="809"/>
      <c r="Q294" s="809"/>
      <c r="R294" s="796"/>
      <c r="S294" s="439"/>
      <c r="T294" s="439"/>
      <c r="U294" s="462"/>
      <c r="V294" s="463"/>
      <c r="W294" s="795"/>
      <c r="X294" s="441"/>
      <c r="Y294" s="796"/>
      <c r="Z294" s="796"/>
      <c r="AA294" s="433"/>
      <c r="AB294" s="434"/>
      <c r="AC294" s="434"/>
      <c r="AD294" s="434"/>
      <c r="AE294" s="434"/>
      <c r="AF294" s="434"/>
      <c r="AG294" s="434"/>
      <c r="AH294" s="434"/>
      <c r="AI294" s="434"/>
      <c r="AJ294" s="434"/>
      <c r="AK294" s="434"/>
      <c r="AL294" s="434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10"/>
      <c r="BO294" s="211"/>
      <c r="BP294" s="211"/>
      <c r="BQ294" s="211"/>
    </row>
    <row r="295" spans="1:69" s="235" customFormat="1" ht="120" customHeight="1" x14ac:dyDescent="1.35">
      <c r="A295" s="473" t="s">
        <v>21</v>
      </c>
      <c r="B295" s="499" t="s">
        <v>134</v>
      </c>
      <c r="C295" s="498" t="s">
        <v>188</v>
      </c>
      <c r="D295" s="498" t="s">
        <v>53</v>
      </c>
      <c r="E295" s="500">
        <v>1.1000000000000001</v>
      </c>
      <c r="F295" s="214">
        <v>1</v>
      </c>
      <c r="G295" s="498" t="s">
        <v>85</v>
      </c>
      <c r="H295" s="51" t="s">
        <v>45</v>
      </c>
      <c r="I295" s="54">
        <v>0.46160000000000001</v>
      </c>
      <c r="J295" s="595">
        <f t="shared" si="67"/>
        <v>0.5077600000000001</v>
      </c>
      <c r="K295" s="595">
        <f t="shared" si="68"/>
        <v>7.2338410958904115E-2</v>
      </c>
      <c r="L295" s="595">
        <f t="shared" si="69"/>
        <v>2.1701523287671236</v>
      </c>
      <c r="M295" s="595">
        <f t="shared" si="70"/>
        <v>2.2424907397260276</v>
      </c>
      <c r="N295" s="595">
        <f t="shared" si="71"/>
        <v>2.2002933328510776</v>
      </c>
      <c r="O295" s="598">
        <f t="shared" si="72"/>
        <v>26.403520000000004</v>
      </c>
      <c r="P295" s="809"/>
      <c r="Q295" s="809"/>
      <c r="R295" s="796"/>
      <c r="S295" s="439"/>
      <c r="T295" s="439"/>
      <c r="U295" s="462"/>
      <c r="V295" s="463"/>
      <c r="W295" s="795"/>
      <c r="X295" s="441"/>
      <c r="Y295" s="796"/>
      <c r="Z295" s="796"/>
      <c r="AA295" s="433"/>
      <c r="AB295" s="434"/>
      <c r="AC295" s="434"/>
      <c r="AD295" s="434"/>
      <c r="AE295" s="434"/>
      <c r="AF295" s="434"/>
      <c r="AG295" s="434"/>
      <c r="AH295" s="434"/>
      <c r="AI295" s="434"/>
      <c r="AJ295" s="434"/>
      <c r="AK295" s="434"/>
      <c r="AL295" s="434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2"/>
      <c r="BN295" s="233"/>
      <c r="BO295" s="234"/>
      <c r="BP295" s="234"/>
      <c r="BQ295" s="234"/>
    </row>
    <row r="296" spans="1:69" s="212" customFormat="1" ht="120" customHeight="1" x14ac:dyDescent="1.35">
      <c r="A296" s="473" t="s">
        <v>21</v>
      </c>
      <c r="B296" s="499" t="s">
        <v>134</v>
      </c>
      <c r="C296" s="498" t="s">
        <v>189</v>
      </c>
      <c r="D296" s="498" t="s">
        <v>53</v>
      </c>
      <c r="E296" s="500">
        <v>1.1000000000000001</v>
      </c>
      <c r="F296" s="214">
        <v>1</v>
      </c>
      <c r="G296" s="498" t="s">
        <v>84</v>
      </c>
      <c r="H296" s="51" t="s">
        <v>45</v>
      </c>
      <c r="I296" s="54">
        <v>0.46160000000000001</v>
      </c>
      <c r="J296" s="595">
        <f t="shared" si="67"/>
        <v>0.5077600000000001</v>
      </c>
      <c r="K296" s="595">
        <f t="shared" si="68"/>
        <v>7.2338410958904115E-2</v>
      </c>
      <c r="L296" s="595">
        <f t="shared" si="69"/>
        <v>2.1701523287671236</v>
      </c>
      <c r="M296" s="595">
        <f t="shared" si="70"/>
        <v>2.2424907397260276</v>
      </c>
      <c r="N296" s="595">
        <f t="shared" si="71"/>
        <v>2.2002933328510776</v>
      </c>
      <c r="O296" s="598">
        <f t="shared" si="72"/>
        <v>26.403520000000004</v>
      </c>
      <c r="P296" s="809"/>
      <c r="Q296" s="809"/>
      <c r="R296" s="796"/>
      <c r="S296" s="439"/>
      <c r="T296" s="439"/>
      <c r="U296" s="462"/>
      <c r="V296" s="463"/>
      <c r="W296" s="795"/>
      <c r="X296" s="441"/>
      <c r="Y296" s="796"/>
      <c r="Z296" s="796"/>
      <c r="AA296" s="433"/>
      <c r="AB296" s="434"/>
      <c r="AC296" s="434"/>
      <c r="AD296" s="434"/>
      <c r="AE296" s="434"/>
      <c r="AF296" s="434"/>
      <c r="AG296" s="434"/>
      <c r="AH296" s="434"/>
      <c r="AI296" s="434"/>
      <c r="AJ296" s="434"/>
      <c r="AK296" s="434"/>
      <c r="AL296" s="434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1"/>
      <c r="BN296" s="210"/>
      <c r="BO296" s="211"/>
      <c r="BP296" s="211"/>
      <c r="BQ296" s="211"/>
    </row>
    <row r="297" spans="1:69" s="235" customFormat="1" ht="120" customHeight="1" x14ac:dyDescent="1.35">
      <c r="A297" s="473" t="s">
        <v>21</v>
      </c>
      <c r="B297" s="499" t="s">
        <v>134</v>
      </c>
      <c r="C297" s="498" t="s">
        <v>189</v>
      </c>
      <c r="D297" s="498" t="s">
        <v>53</v>
      </c>
      <c r="E297" s="500">
        <v>1.1000000000000001</v>
      </c>
      <c r="F297" s="214">
        <v>1</v>
      </c>
      <c r="G297" s="498" t="s">
        <v>85</v>
      </c>
      <c r="H297" s="51" t="s">
        <v>45</v>
      </c>
      <c r="I297" s="54">
        <v>0.46160000000000001</v>
      </c>
      <c r="J297" s="595">
        <f t="shared" si="67"/>
        <v>0.5077600000000001</v>
      </c>
      <c r="K297" s="595">
        <f t="shared" si="68"/>
        <v>7.2338410958904115E-2</v>
      </c>
      <c r="L297" s="595">
        <f t="shared" si="69"/>
        <v>2.1701523287671236</v>
      </c>
      <c r="M297" s="595">
        <f t="shared" si="70"/>
        <v>2.2424907397260276</v>
      </c>
      <c r="N297" s="595">
        <f t="shared" si="71"/>
        <v>2.2002933328510776</v>
      </c>
      <c r="O297" s="598">
        <f t="shared" si="72"/>
        <v>26.403520000000004</v>
      </c>
      <c r="P297" s="809"/>
      <c r="Q297" s="809"/>
      <c r="R297" s="796"/>
      <c r="S297" s="439"/>
      <c r="T297" s="439"/>
      <c r="U297" s="462"/>
      <c r="V297" s="463"/>
      <c r="W297" s="795"/>
      <c r="X297" s="441"/>
      <c r="Y297" s="796"/>
      <c r="Z297" s="796"/>
      <c r="AA297" s="433"/>
      <c r="AB297" s="434"/>
      <c r="AC297" s="434"/>
      <c r="AD297" s="434"/>
      <c r="AE297" s="434"/>
      <c r="AF297" s="434"/>
      <c r="AG297" s="434"/>
      <c r="AH297" s="434"/>
      <c r="AI297" s="434"/>
      <c r="AJ297" s="434"/>
      <c r="AK297" s="434"/>
      <c r="AL297" s="434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2"/>
      <c r="BN297" s="233"/>
      <c r="BO297" s="234"/>
      <c r="BP297" s="234"/>
      <c r="BQ297" s="234"/>
    </row>
    <row r="298" spans="1:69" s="208" customFormat="1" ht="120" customHeight="1" x14ac:dyDescent="1.35">
      <c r="A298" s="473" t="s">
        <v>21</v>
      </c>
      <c r="B298" s="499" t="s">
        <v>134</v>
      </c>
      <c r="C298" s="498" t="s">
        <v>189</v>
      </c>
      <c r="D298" s="498" t="s">
        <v>32</v>
      </c>
      <c r="E298" s="500">
        <v>0.24</v>
      </c>
      <c r="F298" s="214">
        <v>1</v>
      </c>
      <c r="G298" s="498" t="s">
        <v>86</v>
      </c>
      <c r="H298" s="91" t="s">
        <v>88</v>
      </c>
      <c r="I298" s="49">
        <v>0.23077</v>
      </c>
      <c r="J298" s="595">
        <f t="shared" si="67"/>
        <v>5.5384799999999998E-2</v>
      </c>
      <c r="K298" s="595">
        <f t="shared" si="68"/>
        <v>7.8904372602739727E-3</v>
      </c>
      <c r="L298" s="595">
        <f t="shared" si="69"/>
        <v>0.23671311780821919</v>
      </c>
      <c r="M298" s="595">
        <f t="shared" si="70"/>
        <v>0.24460355506849316</v>
      </c>
      <c r="N298" s="595">
        <f t="shared" si="71"/>
        <v>0.24000079994739709</v>
      </c>
      <c r="O298" s="598">
        <f t="shared" si="72"/>
        <v>2.8800095999999997</v>
      </c>
      <c r="P298" s="809"/>
      <c r="Q298" s="809"/>
      <c r="R298" s="796"/>
      <c r="S298" s="439"/>
      <c r="T298" s="439"/>
      <c r="U298" s="462"/>
      <c r="V298" s="463"/>
      <c r="W298" s="795"/>
      <c r="X298" s="441"/>
      <c r="Y298" s="796"/>
      <c r="Z298" s="796"/>
      <c r="AA298" s="433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06"/>
      <c r="BO298" s="207"/>
      <c r="BP298" s="207"/>
      <c r="BQ298" s="207"/>
    </row>
    <row r="299" spans="1:69" s="208" customFormat="1" ht="120" customHeight="1" x14ac:dyDescent="1.35">
      <c r="A299" s="473" t="s">
        <v>21</v>
      </c>
      <c r="B299" s="499" t="s">
        <v>134</v>
      </c>
      <c r="C299" s="498" t="s">
        <v>144</v>
      </c>
      <c r="D299" s="498" t="s">
        <v>53</v>
      </c>
      <c r="E299" s="500">
        <v>1.1000000000000001</v>
      </c>
      <c r="F299" s="214">
        <v>1</v>
      </c>
      <c r="G299" s="498" t="s">
        <v>84</v>
      </c>
      <c r="H299" s="51" t="s">
        <v>45</v>
      </c>
      <c r="I299" s="54">
        <v>0.46160000000000001</v>
      </c>
      <c r="J299" s="595">
        <f t="shared" si="67"/>
        <v>0.5077600000000001</v>
      </c>
      <c r="K299" s="595">
        <f t="shared" si="68"/>
        <v>7.2338410958904115E-2</v>
      </c>
      <c r="L299" s="595">
        <f t="shared" si="69"/>
        <v>2.1701523287671236</v>
      </c>
      <c r="M299" s="595">
        <f t="shared" si="70"/>
        <v>2.2424907397260276</v>
      </c>
      <c r="N299" s="595">
        <f t="shared" si="71"/>
        <v>2.2002933328510776</v>
      </c>
      <c r="O299" s="598">
        <f t="shared" si="72"/>
        <v>26.403520000000004</v>
      </c>
      <c r="P299" s="809"/>
      <c r="Q299" s="809"/>
      <c r="R299" s="796"/>
      <c r="S299" s="439"/>
      <c r="T299" s="439"/>
      <c r="U299" s="462"/>
      <c r="V299" s="463"/>
      <c r="W299" s="795"/>
      <c r="X299" s="441"/>
      <c r="Y299" s="796"/>
      <c r="Z299" s="796"/>
      <c r="AA299" s="433"/>
      <c r="AB299" s="434"/>
      <c r="AC299" s="434"/>
      <c r="AD299" s="434"/>
      <c r="AE299" s="434"/>
      <c r="AF299" s="434"/>
      <c r="AG299" s="434"/>
      <c r="AH299" s="434"/>
      <c r="AI299" s="434"/>
      <c r="AJ299" s="434"/>
      <c r="AK299" s="434"/>
      <c r="AL299" s="434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06"/>
      <c r="BO299" s="207"/>
      <c r="BP299" s="207"/>
      <c r="BQ299" s="207"/>
    </row>
    <row r="300" spans="1:69" s="208" customFormat="1" ht="120" customHeight="1" x14ac:dyDescent="1.35">
      <c r="A300" s="473" t="s">
        <v>21</v>
      </c>
      <c r="B300" s="499" t="s">
        <v>134</v>
      </c>
      <c r="C300" s="498" t="s">
        <v>144</v>
      </c>
      <c r="D300" s="498" t="s">
        <v>53</v>
      </c>
      <c r="E300" s="500">
        <v>1.1000000000000001</v>
      </c>
      <c r="F300" s="214">
        <v>1</v>
      </c>
      <c r="G300" s="498" t="s">
        <v>85</v>
      </c>
      <c r="H300" s="51" t="s">
        <v>45</v>
      </c>
      <c r="I300" s="54">
        <v>0.46160000000000001</v>
      </c>
      <c r="J300" s="595">
        <f t="shared" si="67"/>
        <v>0.5077600000000001</v>
      </c>
      <c r="K300" s="595">
        <f t="shared" si="68"/>
        <v>7.2338410958904115E-2</v>
      </c>
      <c r="L300" s="595">
        <f t="shared" si="69"/>
        <v>2.1701523287671236</v>
      </c>
      <c r="M300" s="595">
        <f t="shared" si="70"/>
        <v>2.2424907397260276</v>
      </c>
      <c r="N300" s="595">
        <f t="shared" si="71"/>
        <v>2.2002933328510776</v>
      </c>
      <c r="O300" s="598">
        <f t="shared" si="72"/>
        <v>26.403520000000004</v>
      </c>
      <c r="P300" s="809"/>
      <c r="Q300" s="809"/>
      <c r="R300" s="796"/>
      <c r="S300" s="439"/>
      <c r="T300" s="439"/>
      <c r="U300" s="462"/>
      <c r="V300" s="463"/>
      <c r="W300" s="795"/>
      <c r="X300" s="441"/>
      <c r="Y300" s="796"/>
      <c r="Z300" s="796"/>
      <c r="AA300" s="433"/>
      <c r="AB300" s="434"/>
      <c r="AC300" s="434"/>
      <c r="AD300" s="434"/>
      <c r="AE300" s="434"/>
      <c r="AF300" s="434"/>
      <c r="AG300" s="434"/>
      <c r="AH300" s="434"/>
      <c r="AI300" s="434"/>
      <c r="AJ300" s="434"/>
      <c r="AK300" s="434"/>
      <c r="AL300" s="434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06"/>
      <c r="BO300" s="207"/>
      <c r="BP300" s="207"/>
      <c r="BQ300" s="207"/>
    </row>
    <row r="301" spans="1:69" s="208" customFormat="1" ht="120" customHeight="1" x14ac:dyDescent="1.35">
      <c r="A301" s="473" t="s">
        <v>21</v>
      </c>
      <c r="B301" s="499" t="s">
        <v>134</v>
      </c>
      <c r="C301" s="498" t="s">
        <v>139</v>
      </c>
      <c r="D301" s="498" t="s">
        <v>53</v>
      </c>
      <c r="E301" s="500">
        <v>1.1000000000000001</v>
      </c>
      <c r="F301" s="214">
        <v>1</v>
      </c>
      <c r="G301" s="498" t="s">
        <v>84</v>
      </c>
      <c r="H301" s="51" t="s">
        <v>45</v>
      </c>
      <c r="I301" s="54">
        <v>0.46160000000000001</v>
      </c>
      <c r="J301" s="595">
        <f t="shared" si="67"/>
        <v>0.5077600000000001</v>
      </c>
      <c r="K301" s="595">
        <f t="shared" si="68"/>
        <v>7.2338410958904115E-2</v>
      </c>
      <c r="L301" s="595">
        <f t="shared" si="69"/>
        <v>2.1701523287671236</v>
      </c>
      <c r="M301" s="595">
        <f t="shared" si="70"/>
        <v>2.2424907397260276</v>
      </c>
      <c r="N301" s="595">
        <f t="shared" si="71"/>
        <v>2.2002933328510776</v>
      </c>
      <c r="O301" s="598">
        <f t="shared" si="72"/>
        <v>26.403520000000004</v>
      </c>
      <c r="P301" s="809"/>
      <c r="Q301" s="809"/>
      <c r="R301" s="796"/>
      <c r="S301" s="439"/>
      <c r="T301" s="439"/>
      <c r="U301" s="462"/>
      <c r="V301" s="463"/>
      <c r="W301" s="795"/>
      <c r="X301" s="441"/>
      <c r="Y301" s="796"/>
      <c r="Z301" s="796"/>
      <c r="AA301" s="433"/>
      <c r="AB301" s="434"/>
      <c r="AC301" s="434"/>
      <c r="AD301" s="434"/>
      <c r="AE301" s="434"/>
      <c r="AF301" s="434"/>
      <c r="AG301" s="434"/>
      <c r="AH301" s="434"/>
      <c r="AI301" s="434"/>
      <c r="AJ301" s="434"/>
      <c r="AK301" s="434"/>
      <c r="AL301" s="434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06"/>
      <c r="BO301" s="207"/>
      <c r="BP301" s="207"/>
      <c r="BQ301" s="207"/>
    </row>
    <row r="302" spans="1:69" s="208" customFormat="1" ht="120" customHeight="1" x14ac:dyDescent="1.35">
      <c r="A302" s="473" t="s">
        <v>21</v>
      </c>
      <c r="B302" s="499" t="s">
        <v>134</v>
      </c>
      <c r="C302" s="498" t="s">
        <v>139</v>
      </c>
      <c r="D302" s="498" t="s">
        <v>32</v>
      </c>
      <c r="E302" s="500">
        <v>0.24</v>
      </c>
      <c r="F302" s="214">
        <v>1</v>
      </c>
      <c r="G302" s="498" t="s">
        <v>86</v>
      </c>
      <c r="H302" s="91" t="s">
        <v>88</v>
      </c>
      <c r="I302" s="49">
        <v>0.23077</v>
      </c>
      <c r="J302" s="595">
        <f t="shared" si="67"/>
        <v>5.5384799999999998E-2</v>
      </c>
      <c r="K302" s="595">
        <f t="shared" si="68"/>
        <v>7.8904372602739727E-3</v>
      </c>
      <c r="L302" s="595">
        <f t="shared" si="69"/>
        <v>0.23671311780821919</v>
      </c>
      <c r="M302" s="595">
        <f t="shared" si="70"/>
        <v>0.24460355506849316</v>
      </c>
      <c r="N302" s="595">
        <f t="shared" si="71"/>
        <v>0.24000079994739709</v>
      </c>
      <c r="O302" s="598">
        <f t="shared" si="72"/>
        <v>2.8800095999999997</v>
      </c>
      <c r="P302" s="809"/>
      <c r="Q302" s="809"/>
      <c r="R302" s="796"/>
      <c r="S302" s="439"/>
      <c r="T302" s="439"/>
      <c r="U302" s="462"/>
      <c r="V302" s="463"/>
      <c r="W302" s="795"/>
      <c r="X302" s="441"/>
      <c r="Y302" s="796"/>
      <c r="Z302" s="796"/>
      <c r="AA302" s="433"/>
      <c r="AB302" s="434"/>
      <c r="AC302" s="434"/>
      <c r="AD302" s="434"/>
      <c r="AE302" s="434"/>
      <c r="AF302" s="434"/>
      <c r="AG302" s="434"/>
      <c r="AH302" s="434"/>
      <c r="AI302" s="434"/>
      <c r="AJ302" s="434"/>
      <c r="AK302" s="434"/>
      <c r="AL302" s="434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06"/>
      <c r="BO302" s="207"/>
      <c r="BP302" s="207"/>
      <c r="BQ302" s="207"/>
    </row>
    <row r="303" spans="1:69" s="208" customFormat="1" ht="120" customHeight="1" x14ac:dyDescent="1.35">
      <c r="A303" s="473" t="s">
        <v>21</v>
      </c>
      <c r="B303" s="499" t="s">
        <v>134</v>
      </c>
      <c r="C303" s="498" t="s">
        <v>139</v>
      </c>
      <c r="D303" s="498" t="s">
        <v>53</v>
      </c>
      <c r="E303" s="500">
        <v>1.1000000000000001</v>
      </c>
      <c r="F303" s="214">
        <v>1</v>
      </c>
      <c r="G303" s="498" t="s">
        <v>85</v>
      </c>
      <c r="H303" s="51" t="s">
        <v>45</v>
      </c>
      <c r="I303" s="54">
        <v>0.46160000000000001</v>
      </c>
      <c r="J303" s="595">
        <f t="shared" si="67"/>
        <v>0.5077600000000001</v>
      </c>
      <c r="K303" s="595">
        <f t="shared" si="68"/>
        <v>7.2338410958904115E-2</v>
      </c>
      <c r="L303" s="595">
        <f t="shared" si="69"/>
        <v>2.1701523287671236</v>
      </c>
      <c r="M303" s="595">
        <f t="shared" si="70"/>
        <v>2.2424907397260276</v>
      </c>
      <c r="N303" s="595">
        <f t="shared" si="71"/>
        <v>2.2002933328510776</v>
      </c>
      <c r="O303" s="598">
        <f t="shared" si="72"/>
        <v>26.403520000000004</v>
      </c>
      <c r="P303" s="809"/>
      <c r="Q303" s="809"/>
      <c r="R303" s="796"/>
      <c r="S303" s="439"/>
      <c r="T303" s="439"/>
      <c r="U303" s="462"/>
      <c r="V303" s="463"/>
      <c r="W303" s="795"/>
      <c r="X303" s="441"/>
      <c r="Y303" s="796"/>
      <c r="Z303" s="796"/>
      <c r="AA303" s="433"/>
      <c r="AB303" s="434"/>
      <c r="AC303" s="434"/>
      <c r="AD303" s="434"/>
      <c r="AE303" s="434"/>
      <c r="AF303" s="434"/>
      <c r="AG303" s="434"/>
      <c r="AH303" s="434"/>
      <c r="AI303" s="434"/>
      <c r="AJ303" s="434"/>
      <c r="AK303" s="434"/>
      <c r="AL303" s="434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06"/>
      <c r="BO303" s="207"/>
      <c r="BP303" s="207"/>
      <c r="BQ303" s="207"/>
    </row>
    <row r="304" spans="1:69" s="208" customFormat="1" ht="120" customHeight="1" x14ac:dyDescent="1.35">
      <c r="A304" s="473" t="s">
        <v>21</v>
      </c>
      <c r="B304" s="499" t="s">
        <v>134</v>
      </c>
      <c r="C304" s="498" t="s">
        <v>190</v>
      </c>
      <c r="D304" s="498" t="s">
        <v>32</v>
      </c>
      <c r="E304" s="500">
        <v>0.24</v>
      </c>
      <c r="F304" s="214">
        <v>1</v>
      </c>
      <c r="G304" s="498" t="s">
        <v>84</v>
      </c>
      <c r="H304" s="51" t="s">
        <v>45</v>
      </c>
      <c r="I304" s="54">
        <v>0.46160000000000001</v>
      </c>
      <c r="J304" s="595">
        <f t="shared" si="67"/>
        <v>0.11078399999999999</v>
      </c>
      <c r="K304" s="595">
        <f t="shared" si="68"/>
        <v>1.5782926027397261E-2</v>
      </c>
      <c r="L304" s="595">
        <f t="shared" si="69"/>
        <v>0.47348778082191784</v>
      </c>
      <c r="M304" s="595">
        <f t="shared" si="70"/>
        <v>0.48927070684931506</v>
      </c>
      <c r="N304" s="595">
        <f t="shared" si="71"/>
        <v>0.48006399989478049</v>
      </c>
      <c r="O304" s="598">
        <f t="shared" si="72"/>
        <v>5.7607679999999997</v>
      </c>
      <c r="P304" s="809"/>
      <c r="Q304" s="809"/>
      <c r="R304" s="796"/>
      <c r="S304" s="439"/>
      <c r="T304" s="439"/>
      <c r="U304" s="462"/>
      <c r="V304" s="463"/>
      <c r="W304" s="795"/>
      <c r="X304" s="441"/>
      <c r="Y304" s="796"/>
      <c r="Z304" s="796"/>
      <c r="AA304" s="433"/>
      <c r="AB304" s="434"/>
      <c r="AC304" s="434"/>
      <c r="AD304" s="434"/>
      <c r="AE304" s="434"/>
      <c r="AF304" s="434"/>
      <c r="AG304" s="434"/>
      <c r="AH304" s="434"/>
      <c r="AI304" s="434"/>
      <c r="AJ304" s="434"/>
      <c r="AK304" s="434"/>
      <c r="AL304" s="434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06"/>
      <c r="BO304" s="207"/>
      <c r="BP304" s="207"/>
      <c r="BQ304" s="207"/>
    </row>
    <row r="305" spans="1:69" s="208" customFormat="1" ht="120" customHeight="1" x14ac:dyDescent="1.35">
      <c r="A305" s="473" t="s">
        <v>21</v>
      </c>
      <c r="B305" s="499" t="s">
        <v>134</v>
      </c>
      <c r="C305" s="498" t="s">
        <v>190</v>
      </c>
      <c r="D305" s="498" t="s">
        <v>32</v>
      </c>
      <c r="E305" s="500">
        <v>0.24</v>
      </c>
      <c r="F305" s="214">
        <v>1</v>
      </c>
      <c r="G305" s="498" t="s">
        <v>85</v>
      </c>
      <c r="H305" s="51" t="s">
        <v>45</v>
      </c>
      <c r="I305" s="54">
        <v>0.46160000000000001</v>
      </c>
      <c r="J305" s="595">
        <f t="shared" si="67"/>
        <v>0.11078399999999999</v>
      </c>
      <c r="K305" s="595">
        <f t="shared" si="68"/>
        <v>1.5782926027397261E-2</v>
      </c>
      <c r="L305" s="595">
        <f t="shared" si="69"/>
        <v>0.47348778082191784</v>
      </c>
      <c r="M305" s="595">
        <f t="shared" si="70"/>
        <v>0.48927070684931506</v>
      </c>
      <c r="N305" s="595">
        <f t="shared" si="71"/>
        <v>0.48006399989478049</v>
      </c>
      <c r="O305" s="598">
        <f t="shared" si="72"/>
        <v>5.7607679999999997</v>
      </c>
      <c r="P305" s="809"/>
      <c r="Q305" s="809"/>
      <c r="R305" s="796"/>
      <c r="S305" s="439"/>
      <c r="T305" s="439"/>
      <c r="U305" s="462"/>
      <c r="V305" s="463"/>
      <c r="W305" s="795"/>
      <c r="X305" s="441"/>
      <c r="Y305" s="796"/>
      <c r="Z305" s="796"/>
      <c r="AA305" s="433"/>
      <c r="AB305" s="434"/>
      <c r="AC305" s="434"/>
      <c r="AD305" s="434"/>
      <c r="AE305" s="434"/>
      <c r="AF305" s="434"/>
      <c r="AG305" s="434"/>
      <c r="AH305" s="434"/>
      <c r="AI305" s="434"/>
      <c r="AJ305" s="434"/>
      <c r="AK305" s="434"/>
      <c r="AL305" s="434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06"/>
      <c r="BO305" s="207"/>
      <c r="BP305" s="207"/>
      <c r="BQ305" s="207"/>
    </row>
    <row r="306" spans="1:69" s="208" customFormat="1" ht="120" customHeight="1" x14ac:dyDescent="1.35">
      <c r="A306" s="473" t="s">
        <v>21</v>
      </c>
      <c r="B306" s="499" t="s">
        <v>134</v>
      </c>
      <c r="C306" s="498" t="s">
        <v>190</v>
      </c>
      <c r="D306" s="498" t="s">
        <v>32</v>
      </c>
      <c r="E306" s="500">
        <v>0.24</v>
      </c>
      <c r="F306" s="214">
        <v>1</v>
      </c>
      <c r="G306" s="498" t="s">
        <v>86</v>
      </c>
      <c r="H306" s="91" t="s">
        <v>88</v>
      </c>
      <c r="I306" s="49">
        <v>0.23077</v>
      </c>
      <c r="J306" s="595">
        <f t="shared" si="67"/>
        <v>5.5384799999999998E-2</v>
      </c>
      <c r="K306" s="595">
        <f t="shared" si="68"/>
        <v>7.8904372602739727E-3</v>
      </c>
      <c r="L306" s="595">
        <f t="shared" si="69"/>
        <v>0.23671311780821919</v>
      </c>
      <c r="M306" s="595">
        <f t="shared" si="70"/>
        <v>0.24460355506849316</v>
      </c>
      <c r="N306" s="595">
        <f t="shared" si="71"/>
        <v>0.24000079994739709</v>
      </c>
      <c r="O306" s="598">
        <f t="shared" si="72"/>
        <v>2.8800095999999997</v>
      </c>
      <c r="P306" s="809"/>
      <c r="Q306" s="809"/>
      <c r="R306" s="796"/>
      <c r="S306" s="439"/>
      <c r="T306" s="439"/>
      <c r="U306" s="462"/>
      <c r="V306" s="463"/>
      <c r="W306" s="795"/>
      <c r="X306" s="441"/>
      <c r="Y306" s="796"/>
      <c r="Z306" s="796"/>
      <c r="AA306" s="433"/>
      <c r="AB306" s="434"/>
      <c r="AC306" s="434"/>
      <c r="AD306" s="434"/>
      <c r="AE306" s="434"/>
      <c r="AF306" s="434"/>
      <c r="AG306" s="434"/>
      <c r="AH306" s="434"/>
      <c r="AI306" s="434"/>
      <c r="AJ306" s="434"/>
      <c r="AK306" s="434"/>
      <c r="AL306" s="434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06"/>
      <c r="BO306" s="207"/>
      <c r="BP306" s="207"/>
      <c r="BQ306" s="207"/>
    </row>
    <row r="307" spans="1:69" s="240" customFormat="1" ht="120" customHeight="1" x14ac:dyDescent="1.35">
      <c r="A307" s="473" t="s">
        <v>21</v>
      </c>
      <c r="B307" s="499" t="s">
        <v>134</v>
      </c>
      <c r="C307" s="498" t="s">
        <v>191</v>
      </c>
      <c r="D307" s="498" t="s">
        <v>32</v>
      </c>
      <c r="E307" s="500">
        <v>0.24</v>
      </c>
      <c r="F307" s="214">
        <v>1</v>
      </c>
      <c r="G307" s="498" t="s">
        <v>84</v>
      </c>
      <c r="H307" s="51" t="s">
        <v>45</v>
      </c>
      <c r="I307" s="54">
        <v>0.46160000000000001</v>
      </c>
      <c r="J307" s="595">
        <f t="shared" si="67"/>
        <v>0.11078399999999999</v>
      </c>
      <c r="K307" s="595">
        <f t="shared" si="68"/>
        <v>1.5782926027397261E-2</v>
      </c>
      <c r="L307" s="595">
        <f t="shared" si="69"/>
        <v>0.47348778082191784</v>
      </c>
      <c r="M307" s="595">
        <f t="shared" si="70"/>
        <v>0.48927070684931506</v>
      </c>
      <c r="N307" s="595">
        <f t="shared" si="71"/>
        <v>0.48006399989478049</v>
      </c>
      <c r="O307" s="598">
        <f t="shared" si="72"/>
        <v>5.7607679999999997</v>
      </c>
      <c r="P307" s="809"/>
      <c r="Q307" s="809"/>
      <c r="R307" s="796"/>
      <c r="S307" s="439"/>
      <c r="T307" s="439"/>
      <c r="U307" s="462"/>
      <c r="V307" s="463"/>
      <c r="W307" s="795"/>
      <c r="X307" s="441"/>
      <c r="Y307" s="796"/>
      <c r="Z307" s="796"/>
      <c r="AA307" s="433"/>
      <c r="AB307" s="434"/>
      <c r="AC307" s="434"/>
      <c r="AD307" s="434"/>
      <c r="AE307" s="434"/>
      <c r="AF307" s="434"/>
      <c r="AG307" s="434"/>
      <c r="AH307" s="434"/>
      <c r="AI307" s="434"/>
      <c r="AJ307" s="434"/>
      <c r="AK307" s="434"/>
      <c r="AL307" s="434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8"/>
      <c r="BO307" s="239"/>
      <c r="BP307" s="239"/>
      <c r="BQ307" s="239"/>
    </row>
    <row r="308" spans="1:69" s="208" customFormat="1" ht="120" customHeight="1" x14ac:dyDescent="1.35">
      <c r="A308" s="473" t="s">
        <v>21</v>
      </c>
      <c r="B308" s="499" t="s">
        <v>134</v>
      </c>
      <c r="C308" s="498" t="s">
        <v>191</v>
      </c>
      <c r="D308" s="498" t="s">
        <v>32</v>
      </c>
      <c r="E308" s="500">
        <v>0.24</v>
      </c>
      <c r="F308" s="214">
        <v>1</v>
      </c>
      <c r="G308" s="498" t="s">
        <v>85</v>
      </c>
      <c r="H308" s="51" t="s">
        <v>45</v>
      </c>
      <c r="I308" s="54">
        <v>0.46160000000000001</v>
      </c>
      <c r="J308" s="595">
        <f t="shared" si="67"/>
        <v>0.11078399999999999</v>
      </c>
      <c r="K308" s="595">
        <f t="shared" si="68"/>
        <v>1.5782926027397261E-2</v>
      </c>
      <c r="L308" s="595">
        <f t="shared" si="69"/>
        <v>0.47348778082191784</v>
      </c>
      <c r="M308" s="595">
        <f t="shared" si="70"/>
        <v>0.48927070684931506</v>
      </c>
      <c r="N308" s="595">
        <f t="shared" si="71"/>
        <v>0.48006399989478049</v>
      </c>
      <c r="O308" s="598">
        <f t="shared" si="72"/>
        <v>5.7607679999999997</v>
      </c>
      <c r="P308" s="809"/>
      <c r="Q308" s="809"/>
      <c r="R308" s="796"/>
      <c r="S308" s="439"/>
      <c r="T308" s="439"/>
      <c r="U308" s="462"/>
      <c r="V308" s="463"/>
      <c r="W308" s="795"/>
      <c r="X308" s="441"/>
      <c r="Y308" s="796"/>
      <c r="Z308" s="796"/>
      <c r="AA308" s="433"/>
      <c r="AB308" s="434"/>
      <c r="AC308" s="434"/>
      <c r="AD308" s="434"/>
      <c r="AE308" s="434"/>
      <c r="AF308" s="434"/>
      <c r="AG308" s="434"/>
      <c r="AH308" s="434"/>
      <c r="AI308" s="434"/>
      <c r="AJ308" s="434"/>
      <c r="AK308" s="434"/>
      <c r="AL308" s="434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06"/>
      <c r="BO308" s="207"/>
      <c r="BP308" s="207"/>
      <c r="BQ308" s="207"/>
    </row>
    <row r="309" spans="1:69" s="208" customFormat="1" ht="120" customHeight="1" x14ac:dyDescent="1.35">
      <c r="A309" s="473" t="s">
        <v>21</v>
      </c>
      <c r="B309" s="499" t="s">
        <v>134</v>
      </c>
      <c r="C309" s="498" t="s">
        <v>191</v>
      </c>
      <c r="D309" s="498" t="s">
        <v>32</v>
      </c>
      <c r="E309" s="500">
        <v>0.24</v>
      </c>
      <c r="F309" s="214">
        <v>1</v>
      </c>
      <c r="G309" s="498" t="s">
        <v>86</v>
      </c>
      <c r="H309" s="91" t="s">
        <v>88</v>
      </c>
      <c r="I309" s="49">
        <v>0.23077</v>
      </c>
      <c r="J309" s="595">
        <f t="shared" si="67"/>
        <v>5.5384799999999998E-2</v>
      </c>
      <c r="K309" s="595">
        <f t="shared" si="68"/>
        <v>7.8904372602739727E-3</v>
      </c>
      <c r="L309" s="595">
        <f t="shared" si="69"/>
        <v>0.23671311780821919</v>
      </c>
      <c r="M309" s="595">
        <f t="shared" si="70"/>
        <v>0.24460355506849316</v>
      </c>
      <c r="N309" s="595">
        <f t="shared" si="71"/>
        <v>0.24000079994739709</v>
      </c>
      <c r="O309" s="598">
        <f t="shared" si="72"/>
        <v>2.8800095999999997</v>
      </c>
      <c r="P309" s="809"/>
      <c r="Q309" s="809"/>
      <c r="R309" s="796"/>
      <c r="S309" s="439"/>
      <c r="T309" s="439"/>
      <c r="U309" s="462"/>
      <c r="V309" s="463"/>
      <c r="W309" s="795"/>
      <c r="X309" s="441"/>
      <c r="Y309" s="796"/>
      <c r="Z309" s="796"/>
      <c r="AA309" s="433"/>
      <c r="AB309" s="434"/>
      <c r="AC309" s="434"/>
      <c r="AD309" s="434"/>
      <c r="AE309" s="434"/>
      <c r="AF309" s="434"/>
      <c r="AG309" s="434"/>
      <c r="AH309" s="434"/>
      <c r="AI309" s="434"/>
      <c r="AJ309" s="434"/>
      <c r="AK309" s="434"/>
      <c r="AL309" s="434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06"/>
      <c r="BO309" s="207"/>
      <c r="BP309" s="207"/>
      <c r="BQ309" s="207"/>
    </row>
    <row r="310" spans="1:69" s="208" customFormat="1" ht="120" customHeight="1" x14ac:dyDescent="1.35">
      <c r="A310" s="473" t="s">
        <v>21</v>
      </c>
      <c r="B310" s="499" t="s">
        <v>134</v>
      </c>
      <c r="C310" s="498" t="s">
        <v>149</v>
      </c>
      <c r="D310" s="498" t="s">
        <v>32</v>
      </c>
      <c r="E310" s="500">
        <v>0.24</v>
      </c>
      <c r="F310" s="214">
        <v>1</v>
      </c>
      <c r="G310" s="498" t="s">
        <v>84</v>
      </c>
      <c r="H310" s="51" t="s">
        <v>45</v>
      </c>
      <c r="I310" s="54">
        <v>0.46160000000000001</v>
      </c>
      <c r="J310" s="595">
        <f t="shared" si="67"/>
        <v>0.11078399999999999</v>
      </c>
      <c r="K310" s="595">
        <f t="shared" si="68"/>
        <v>1.5782926027397261E-2</v>
      </c>
      <c r="L310" s="595">
        <f t="shared" si="69"/>
        <v>0.47348778082191784</v>
      </c>
      <c r="M310" s="595">
        <f t="shared" si="70"/>
        <v>0.48927070684931506</v>
      </c>
      <c r="N310" s="595">
        <f t="shared" si="71"/>
        <v>0.48006399989478049</v>
      </c>
      <c r="O310" s="598">
        <f t="shared" si="72"/>
        <v>5.7607679999999997</v>
      </c>
      <c r="P310" s="809"/>
      <c r="Q310" s="809"/>
      <c r="R310" s="796"/>
      <c r="S310" s="439"/>
      <c r="T310" s="439"/>
      <c r="U310" s="462"/>
      <c r="V310" s="463"/>
      <c r="W310" s="795"/>
      <c r="X310" s="441"/>
      <c r="Y310" s="796"/>
      <c r="Z310" s="796"/>
      <c r="AA310" s="433"/>
      <c r="AB310" s="434"/>
      <c r="AC310" s="434"/>
      <c r="AD310" s="434"/>
      <c r="AE310" s="434"/>
      <c r="AF310" s="434"/>
      <c r="AG310" s="434"/>
      <c r="AH310" s="434"/>
      <c r="AI310" s="434"/>
      <c r="AJ310" s="434"/>
      <c r="AK310" s="434"/>
      <c r="AL310" s="434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06"/>
      <c r="BO310" s="207"/>
      <c r="BP310" s="207"/>
      <c r="BQ310" s="207"/>
    </row>
    <row r="311" spans="1:69" s="208" customFormat="1" ht="120" customHeight="1" x14ac:dyDescent="1.35">
      <c r="A311" s="473" t="s">
        <v>21</v>
      </c>
      <c r="B311" s="499" t="s">
        <v>134</v>
      </c>
      <c r="C311" s="498" t="s">
        <v>149</v>
      </c>
      <c r="D311" s="498" t="s">
        <v>32</v>
      </c>
      <c r="E311" s="500">
        <v>0.24</v>
      </c>
      <c r="F311" s="214">
        <v>1</v>
      </c>
      <c r="G311" s="498" t="s">
        <v>85</v>
      </c>
      <c r="H311" s="51" t="s">
        <v>45</v>
      </c>
      <c r="I311" s="54">
        <v>0.46160000000000001</v>
      </c>
      <c r="J311" s="595">
        <f t="shared" ref="J311:J356" si="73">F311*E311*I311</f>
        <v>0.11078399999999999</v>
      </c>
      <c r="K311" s="595">
        <f t="shared" si="68"/>
        <v>1.5782926027397261E-2</v>
      </c>
      <c r="L311" s="595">
        <f t="shared" si="69"/>
        <v>0.47348778082191784</v>
      </c>
      <c r="M311" s="595">
        <f t="shared" si="70"/>
        <v>0.48927070684931506</v>
      </c>
      <c r="N311" s="595">
        <f t="shared" si="71"/>
        <v>0.48006399989478049</v>
      </c>
      <c r="O311" s="598">
        <f t="shared" si="72"/>
        <v>5.7607679999999997</v>
      </c>
      <c r="P311" s="809"/>
      <c r="Q311" s="809"/>
      <c r="R311" s="796"/>
      <c r="S311" s="439"/>
      <c r="T311" s="439"/>
      <c r="U311" s="462"/>
      <c r="V311" s="463"/>
      <c r="W311" s="795"/>
      <c r="X311" s="441"/>
      <c r="Y311" s="796"/>
      <c r="Z311" s="796"/>
      <c r="AA311" s="433"/>
      <c r="AB311" s="434"/>
      <c r="AC311" s="434"/>
      <c r="AD311" s="434"/>
      <c r="AE311" s="434"/>
      <c r="AF311" s="434"/>
      <c r="AG311" s="434"/>
      <c r="AH311" s="434"/>
      <c r="AI311" s="434"/>
      <c r="AJ311" s="434"/>
      <c r="AK311" s="434"/>
      <c r="AL311" s="434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06"/>
      <c r="BO311" s="207"/>
      <c r="BP311" s="207"/>
      <c r="BQ311" s="207"/>
    </row>
    <row r="312" spans="1:69" s="208" customFormat="1" ht="120" customHeight="1" x14ac:dyDescent="1.35">
      <c r="A312" s="473" t="s">
        <v>21</v>
      </c>
      <c r="B312" s="499" t="s">
        <v>134</v>
      </c>
      <c r="C312" s="498" t="s">
        <v>149</v>
      </c>
      <c r="D312" s="498" t="s">
        <v>32</v>
      </c>
      <c r="E312" s="500">
        <v>0.24</v>
      </c>
      <c r="F312" s="214">
        <v>1</v>
      </c>
      <c r="G312" s="498" t="s">
        <v>86</v>
      </c>
      <c r="H312" s="91" t="s">
        <v>88</v>
      </c>
      <c r="I312" s="49">
        <v>0.23077</v>
      </c>
      <c r="J312" s="595">
        <f t="shared" si="73"/>
        <v>5.5384799999999998E-2</v>
      </c>
      <c r="K312" s="595">
        <f t="shared" si="68"/>
        <v>7.8904372602739727E-3</v>
      </c>
      <c r="L312" s="595">
        <f t="shared" si="69"/>
        <v>0.23671311780821919</v>
      </c>
      <c r="M312" s="595">
        <f t="shared" si="70"/>
        <v>0.24460355506849316</v>
      </c>
      <c r="N312" s="595">
        <f t="shared" si="71"/>
        <v>0.24000079994739709</v>
      </c>
      <c r="O312" s="598">
        <f t="shared" si="72"/>
        <v>2.8800095999999997</v>
      </c>
      <c r="P312" s="809"/>
      <c r="Q312" s="809"/>
      <c r="R312" s="796"/>
      <c r="S312" s="439"/>
      <c r="T312" s="439"/>
      <c r="U312" s="462"/>
      <c r="V312" s="463"/>
      <c r="W312" s="795"/>
      <c r="X312" s="441"/>
      <c r="Y312" s="796"/>
      <c r="Z312" s="796"/>
      <c r="AA312" s="433"/>
      <c r="AB312" s="434"/>
      <c r="AC312" s="434"/>
      <c r="AD312" s="434"/>
      <c r="AE312" s="434"/>
      <c r="AF312" s="434"/>
      <c r="AG312" s="434"/>
      <c r="AH312" s="434"/>
      <c r="AI312" s="434"/>
      <c r="AJ312" s="434"/>
      <c r="AK312" s="434"/>
      <c r="AL312" s="434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06"/>
      <c r="BO312" s="207"/>
      <c r="BP312" s="207"/>
      <c r="BQ312" s="207"/>
    </row>
    <row r="313" spans="1:69" s="208" customFormat="1" ht="120" customHeight="1" x14ac:dyDescent="1.35">
      <c r="A313" s="473" t="s">
        <v>21</v>
      </c>
      <c r="B313" s="499" t="s">
        <v>134</v>
      </c>
      <c r="C313" s="498" t="s">
        <v>192</v>
      </c>
      <c r="D313" s="498" t="s">
        <v>32</v>
      </c>
      <c r="E313" s="500">
        <v>0.24</v>
      </c>
      <c r="F313" s="214">
        <v>1</v>
      </c>
      <c r="G313" s="498" t="s">
        <v>85</v>
      </c>
      <c r="H313" s="51" t="s">
        <v>45</v>
      </c>
      <c r="I313" s="54">
        <v>0.46160000000000001</v>
      </c>
      <c r="J313" s="595">
        <f t="shared" si="73"/>
        <v>0.11078399999999999</v>
      </c>
      <c r="K313" s="595">
        <f t="shared" si="68"/>
        <v>1.5782926027397261E-2</v>
      </c>
      <c r="L313" s="595">
        <f t="shared" si="69"/>
        <v>0.47348778082191784</v>
      </c>
      <c r="M313" s="595">
        <f t="shared" si="70"/>
        <v>0.48927070684931506</v>
      </c>
      <c r="N313" s="595">
        <f t="shared" si="71"/>
        <v>0.48006399989478049</v>
      </c>
      <c r="O313" s="598">
        <f t="shared" si="72"/>
        <v>5.7607679999999997</v>
      </c>
      <c r="P313" s="809"/>
      <c r="Q313" s="809"/>
      <c r="R313" s="796"/>
      <c r="S313" s="439"/>
      <c r="T313" s="439"/>
      <c r="U313" s="464"/>
      <c r="V313" s="463"/>
      <c r="W313" s="795"/>
      <c r="X313" s="441"/>
      <c r="Y313" s="796"/>
      <c r="Z313" s="796"/>
      <c r="AA313" s="433"/>
      <c r="AB313" s="434"/>
      <c r="AC313" s="434"/>
      <c r="AD313" s="434"/>
      <c r="AE313" s="434"/>
      <c r="AF313" s="434"/>
      <c r="AG313" s="434"/>
      <c r="AH313" s="434"/>
      <c r="AI313" s="434"/>
      <c r="AJ313" s="434"/>
      <c r="AK313" s="434"/>
      <c r="AL313" s="434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06"/>
      <c r="BO313" s="207"/>
      <c r="BP313" s="207"/>
      <c r="BQ313" s="207"/>
    </row>
    <row r="314" spans="1:69" s="212" customFormat="1" ht="120" customHeight="1" x14ac:dyDescent="1.35">
      <c r="A314" s="473" t="s">
        <v>21</v>
      </c>
      <c r="B314" s="499" t="s">
        <v>134</v>
      </c>
      <c r="C314" s="498" t="s">
        <v>146</v>
      </c>
      <c r="D314" s="498" t="s">
        <v>53</v>
      </c>
      <c r="E314" s="500">
        <v>1.1000000000000001</v>
      </c>
      <c r="F314" s="214">
        <v>1</v>
      </c>
      <c r="G314" s="498" t="s">
        <v>84</v>
      </c>
      <c r="H314" s="51" t="s">
        <v>45</v>
      </c>
      <c r="I314" s="54">
        <v>0.46160000000000001</v>
      </c>
      <c r="J314" s="595">
        <f t="shared" si="73"/>
        <v>0.5077600000000001</v>
      </c>
      <c r="K314" s="595">
        <f t="shared" si="68"/>
        <v>7.2338410958904115E-2</v>
      </c>
      <c r="L314" s="595">
        <f t="shared" si="69"/>
        <v>2.1701523287671236</v>
      </c>
      <c r="M314" s="595">
        <f t="shared" si="70"/>
        <v>2.2424907397260276</v>
      </c>
      <c r="N314" s="595">
        <f t="shared" si="71"/>
        <v>2.2002933328510776</v>
      </c>
      <c r="O314" s="598">
        <f t="shared" si="72"/>
        <v>26.403520000000004</v>
      </c>
      <c r="P314" s="809"/>
      <c r="Q314" s="809"/>
      <c r="R314" s="796"/>
      <c r="S314" s="439"/>
      <c r="T314" s="439"/>
      <c r="U314" s="464"/>
      <c r="V314" s="463"/>
      <c r="W314" s="795"/>
      <c r="X314" s="441"/>
      <c r="Y314" s="796"/>
      <c r="Z314" s="796"/>
      <c r="AA314" s="433"/>
      <c r="AB314" s="434"/>
      <c r="AC314" s="434"/>
      <c r="AD314" s="434"/>
      <c r="AE314" s="434"/>
      <c r="AF314" s="434"/>
      <c r="AG314" s="434"/>
      <c r="AH314" s="434"/>
      <c r="AI314" s="434"/>
      <c r="AJ314" s="434"/>
      <c r="AK314" s="434"/>
      <c r="AL314" s="434"/>
      <c r="AM314" s="231"/>
      <c r="AN314" s="231"/>
      <c r="AO314" s="231"/>
      <c r="AP314" s="231"/>
      <c r="AQ314" s="231"/>
      <c r="AR314" s="231"/>
      <c r="AS314" s="231"/>
      <c r="AT314" s="231"/>
      <c r="AU314" s="231"/>
      <c r="AV314" s="231"/>
      <c r="AW314" s="231"/>
      <c r="AX314" s="231"/>
      <c r="AY314" s="231"/>
      <c r="AZ314" s="231"/>
      <c r="BA314" s="231"/>
      <c r="BB314" s="231"/>
      <c r="BC314" s="231"/>
      <c r="BD314" s="231"/>
      <c r="BE314" s="231"/>
      <c r="BF314" s="231"/>
      <c r="BG314" s="231"/>
      <c r="BH314" s="231"/>
      <c r="BI314" s="231"/>
      <c r="BJ314" s="231"/>
      <c r="BK314" s="231"/>
      <c r="BL314" s="231"/>
      <c r="BM314" s="231"/>
      <c r="BN314" s="210"/>
      <c r="BO314" s="211"/>
      <c r="BP314" s="211"/>
      <c r="BQ314" s="211"/>
    </row>
    <row r="315" spans="1:69" s="208" customFormat="1" ht="120" customHeight="1" x14ac:dyDescent="1.35">
      <c r="A315" s="473" t="s">
        <v>21</v>
      </c>
      <c r="B315" s="499" t="s">
        <v>134</v>
      </c>
      <c r="C315" s="498" t="s">
        <v>146</v>
      </c>
      <c r="D315" s="498" t="s">
        <v>32</v>
      </c>
      <c r="E315" s="500">
        <v>0.24</v>
      </c>
      <c r="F315" s="214">
        <v>1</v>
      </c>
      <c r="G315" s="498" t="s">
        <v>86</v>
      </c>
      <c r="H315" s="91" t="s">
        <v>88</v>
      </c>
      <c r="I315" s="49">
        <v>0.23077</v>
      </c>
      <c r="J315" s="595">
        <f t="shared" si="73"/>
        <v>5.5384799999999998E-2</v>
      </c>
      <c r="K315" s="595">
        <f t="shared" si="68"/>
        <v>7.8904372602739727E-3</v>
      </c>
      <c r="L315" s="595">
        <f t="shared" si="69"/>
        <v>0.23671311780821919</v>
      </c>
      <c r="M315" s="595">
        <f t="shared" si="70"/>
        <v>0.24460355506849316</v>
      </c>
      <c r="N315" s="595">
        <f t="shared" si="71"/>
        <v>0.24000079994739709</v>
      </c>
      <c r="O315" s="598">
        <f t="shared" si="72"/>
        <v>2.8800095999999997</v>
      </c>
      <c r="P315" s="809"/>
      <c r="Q315" s="809"/>
      <c r="R315" s="796"/>
      <c r="S315" s="439"/>
      <c r="T315" s="439"/>
      <c r="U315" s="464"/>
      <c r="V315" s="463"/>
      <c r="W315" s="795"/>
      <c r="X315" s="441"/>
      <c r="Y315" s="796"/>
      <c r="Z315" s="796"/>
      <c r="AA315" s="433"/>
      <c r="AB315" s="434"/>
      <c r="AC315" s="434"/>
      <c r="AD315" s="434"/>
      <c r="AE315" s="434"/>
      <c r="AF315" s="434"/>
      <c r="AG315" s="434"/>
      <c r="AH315" s="434"/>
      <c r="AI315" s="434"/>
      <c r="AJ315" s="434"/>
      <c r="AK315" s="434"/>
      <c r="AL315" s="434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  <c r="BL315" s="236"/>
      <c r="BM315" s="236"/>
      <c r="BN315" s="206"/>
      <c r="BO315" s="207"/>
      <c r="BP315" s="207"/>
      <c r="BQ315" s="207"/>
    </row>
    <row r="316" spans="1:69" s="235" customFormat="1" ht="120" customHeight="1" x14ac:dyDescent="1.35">
      <c r="A316" s="473" t="s">
        <v>21</v>
      </c>
      <c r="B316" s="499" t="s">
        <v>134</v>
      </c>
      <c r="C316" s="498" t="s">
        <v>146</v>
      </c>
      <c r="D316" s="498" t="s">
        <v>53</v>
      </c>
      <c r="E316" s="500">
        <v>1.1000000000000001</v>
      </c>
      <c r="F316" s="214">
        <v>1</v>
      </c>
      <c r="G316" s="498" t="s">
        <v>85</v>
      </c>
      <c r="H316" s="51" t="s">
        <v>45</v>
      </c>
      <c r="I316" s="54">
        <v>0.46160000000000001</v>
      </c>
      <c r="J316" s="595">
        <f t="shared" si="73"/>
        <v>0.5077600000000001</v>
      </c>
      <c r="K316" s="595">
        <f t="shared" si="68"/>
        <v>7.2338410958904115E-2</v>
      </c>
      <c r="L316" s="595">
        <f t="shared" si="69"/>
        <v>2.1701523287671236</v>
      </c>
      <c r="M316" s="595">
        <f t="shared" si="70"/>
        <v>2.2424907397260276</v>
      </c>
      <c r="N316" s="595">
        <f t="shared" si="71"/>
        <v>2.2002933328510776</v>
      </c>
      <c r="O316" s="598">
        <f t="shared" si="72"/>
        <v>26.403520000000004</v>
      </c>
      <c r="P316" s="809"/>
      <c r="Q316" s="809"/>
      <c r="R316" s="796"/>
      <c r="S316" s="439"/>
      <c r="T316" s="439"/>
      <c r="U316" s="464"/>
      <c r="V316" s="463"/>
      <c r="W316" s="795"/>
      <c r="X316" s="441"/>
      <c r="Y316" s="796"/>
      <c r="Z316" s="796"/>
      <c r="AA316" s="433"/>
      <c r="AB316" s="434"/>
      <c r="AC316" s="434"/>
      <c r="AD316" s="434"/>
      <c r="AE316" s="434"/>
      <c r="AF316" s="434"/>
      <c r="AG316" s="434"/>
      <c r="AH316" s="434"/>
      <c r="AI316" s="434"/>
      <c r="AJ316" s="434"/>
      <c r="AK316" s="434"/>
      <c r="AL316" s="434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2"/>
      <c r="BN316" s="233"/>
      <c r="BO316" s="234"/>
      <c r="BP316" s="234"/>
      <c r="BQ316" s="234"/>
    </row>
    <row r="317" spans="1:69" s="212" customFormat="1" ht="120" customHeight="1" x14ac:dyDescent="1.35">
      <c r="A317" s="473" t="s">
        <v>21</v>
      </c>
      <c r="B317" s="499" t="s">
        <v>134</v>
      </c>
      <c r="C317" s="498" t="s">
        <v>193</v>
      </c>
      <c r="D317" s="498" t="s">
        <v>53</v>
      </c>
      <c r="E317" s="500">
        <v>1.1000000000000001</v>
      </c>
      <c r="F317" s="214">
        <v>2</v>
      </c>
      <c r="G317" s="498" t="s">
        <v>84</v>
      </c>
      <c r="H317" s="51" t="s">
        <v>45</v>
      </c>
      <c r="I317" s="54">
        <v>0.46160000000000001</v>
      </c>
      <c r="J317" s="595">
        <f t="shared" si="73"/>
        <v>1.0155200000000002</v>
      </c>
      <c r="K317" s="595">
        <f t="shared" si="68"/>
        <v>0.14467682191780823</v>
      </c>
      <c r="L317" s="595">
        <f t="shared" si="69"/>
        <v>4.3403046575342472</v>
      </c>
      <c r="M317" s="595">
        <f t="shared" si="70"/>
        <v>4.4849814794520553</v>
      </c>
      <c r="N317" s="595">
        <f t="shared" si="71"/>
        <v>4.4005866657021553</v>
      </c>
      <c r="O317" s="598">
        <f t="shared" si="72"/>
        <v>52.807040000000008</v>
      </c>
      <c r="P317" s="809"/>
      <c r="Q317" s="809"/>
      <c r="R317" s="796"/>
      <c r="S317" s="439"/>
      <c r="T317" s="439"/>
      <c r="U317" s="462"/>
      <c r="V317" s="463"/>
      <c r="W317" s="795"/>
      <c r="X317" s="441"/>
      <c r="Y317" s="796"/>
      <c r="Z317" s="796"/>
      <c r="AA317" s="433"/>
      <c r="AB317" s="434"/>
      <c r="AC317" s="434"/>
      <c r="AD317" s="434"/>
      <c r="AE317" s="434"/>
      <c r="AF317" s="434"/>
      <c r="AG317" s="434"/>
      <c r="AH317" s="434"/>
      <c r="AI317" s="434"/>
      <c r="AJ317" s="434"/>
      <c r="AK317" s="434"/>
      <c r="AL317" s="434"/>
      <c r="AM317" s="231"/>
      <c r="AN317" s="231"/>
      <c r="AO317" s="231"/>
      <c r="AP317" s="231"/>
      <c r="AQ317" s="231"/>
      <c r="AR317" s="231"/>
      <c r="AS317" s="231"/>
      <c r="AT317" s="231"/>
      <c r="AU317" s="231"/>
      <c r="AV317" s="231"/>
      <c r="AW317" s="231"/>
      <c r="AX317" s="231"/>
      <c r="AY317" s="231"/>
      <c r="AZ317" s="231"/>
      <c r="BA317" s="231"/>
      <c r="BB317" s="231"/>
      <c r="BC317" s="231"/>
      <c r="BD317" s="231"/>
      <c r="BE317" s="231"/>
      <c r="BF317" s="231"/>
      <c r="BG317" s="231"/>
      <c r="BH317" s="231"/>
      <c r="BI317" s="231"/>
      <c r="BJ317" s="231"/>
      <c r="BK317" s="231"/>
      <c r="BL317" s="231"/>
      <c r="BM317" s="231"/>
      <c r="BN317" s="210"/>
      <c r="BO317" s="211"/>
      <c r="BP317" s="211"/>
      <c r="BQ317" s="211"/>
    </row>
    <row r="318" spans="1:69" s="208" customFormat="1" ht="120" customHeight="1" x14ac:dyDescent="1.35">
      <c r="A318" s="473" t="s">
        <v>21</v>
      </c>
      <c r="B318" s="499" t="s">
        <v>134</v>
      </c>
      <c r="C318" s="498" t="s">
        <v>193</v>
      </c>
      <c r="D318" s="498" t="s">
        <v>32</v>
      </c>
      <c r="E318" s="500">
        <v>0.24</v>
      </c>
      <c r="F318" s="214">
        <v>2</v>
      </c>
      <c r="G318" s="498" t="s">
        <v>86</v>
      </c>
      <c r="H318" s="91" t="s">
        <v>88</v>
      </c>
      <c r="I318" s="49">
        <v>0.23077</v>
      </c>
      <c r="J318" s="595">
        <f t="shared" si="73"/>
        <v>0.1107696</v>
      </c>
      <c r="K318" s="595">
        <f t="shared" si="68"/>
        <v>1.5780874520547945E-2</v>
      </c>
      <c r="L318" s="595">
        <f t="shared" si="69"/>
        <v>0.47342623561643837</v>
      </c>
      <c r="M318" s="595">
        <f t="shared" si="70"/>
        <v>0.48920711013698631</v>
      </c>
      <c r="N318" s="595">
        <f t="shared" si="71"/>
        <v>0.48000159989479418</v>
      </c>
      <c r="O318" s="598">
        <f t="shared" si="72"/>
        <v>5.7600191999999995</v>
      </c>
      <c r="P318" s="809"/>
      <c r="Q318" s="809"/>
      <c r="R318" s="796"/>
      <c r="S318" s="439"/>
      <c r="T318" s="439"/>
      <c r="U318" s="462"/>
      <c r="V318" s="463"/>
      <c r="W318" s="795"/>
      <c r="X318" s="441"/>
      <c r="Y318" s="796"/>
      <c r="Z318" s="796"/>
      <c r="AA318" s="433"/>
      <c r="AB318" s="434"/>
      <c r="AC318" s="434"/>
      <c r="AD318" s="434"/>
      <c r="AE318" s="434"/>
      <c r="AF318" s="434"/>
      <c r="AG318" s="434"/>
      <c r="AH318" s="434"/>
      <c r="AI318" s="434"/>
      <c r="AJ318" s="434"/>
      <c r="AK318" s="434"/>
      <c r="AL318" s="434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06"/>
      <c r="BO318" s="207"/>
      <c r="BP318" s="207"/>
      <c r="BQ318" s="207"/>
    </row>
    <row r="319" spans="1:69" s="235" customFormat="1" ht="120" customHeight="1" x14ac:dyDescent="1.35">
      <c r="A319" s="473" t="s">
        <v>21</v>
      </c>
      <c r="B319" s="499" t="s">
        <v>134</v>
      </c>
      <c r="C319" s="498" t="s">
        <v>193</v>
      </c>
      <c r="D319" s="498" t="s">
        <v>53</v>
      </c>
      <c r="E319" s="500">
        <v>1.1000000000000001</v>
      </c>
      <c r="F319" s="214">
        <v>2</v>
      </c>
      <c r="G319" s="498" t="s">
        <v>85</v>
      </c>
      <c r="H319" s="51" t="s">
        <v>45</v>
      </c>
      <c r="I319" s="54">
        <v>0.46160000000000001</v>
      </c>
      <c r="J319" s="595">
        <f t="shared" si="73"/>
        <v>1.0155200000000002</v>
      </c>
      <c r="K319" s="595">
        <f t="shared" si="68"/>
        <v>0.14467682191780823</v>
      </c>
      <c r="L319" s="595">
        <f t="shared" si="69"/>
        <v>4.3403046575342472</v>
      </c>
      <c r="M319" s="595">
        <f t="shared" si="70"/>
        <v>4.4849814794520553</v>
      </c>
      <c r="N319" s="595">
        <f t="shared" si="71"/>
        <v>4.4005866657021553</v>
      </c>
      <c r="O319" s="598">
        <f t="shared" si="72"/>
        <v>52.807040000000008</v>
      </c>
      <c r="P319" s="809"/>
      <c r="Q319" s="809"/>
      <c r="R319" s="796"/>
      <c r="S319" s="439"/>
      <c r="T319" s="439"/>
      <c r="U319" s="462"/>
      <c r="V319" s="463"/>
      <c r="W319" s="795"/>
      <c r="X319" s="441"/>
      <c r="Y319" s="796"/>
      <c r="Z319" s="796"/>
      <c r="AA319" s="433"/>
      <c r="AB319" s="434"/>
      <c r="AC319" s="434"/>
      <c r="AD319" s="434"/>
      <c r="AE319" s="434"/>
      <c r="AF319" s="434"/>
      <c r="AG319" s="434"/>
      <c r="AH319" s="434"/>
      <c r="AI319" s="434"/>
      <c r="AJ319" s="434"/>
      <c r="AK319" s="434"/>
      <c r="AL319" s="434"/>
      <c r="AM319" s="232"/>
      <c r="AN319" s="232"/>
      <c r="AO319" s="232"/>
      <c r="AP319" s="232"/>
      <c r="AQ319" s="232"/>
      <c r="AR319" s="232"/>
      <c r="AS319" s="232"/>
      <c r="AT319" s="232"/>
      <c r="AU319" s="232"/>
      <c r="AV319" s="232"/>
      <c r="AW319" s="232"/>
      <c r="AX319" s="232"/>
      <c r="AY319" s="232"/>
      <c r="AZ319" s="232"/>
      <c r="BA319" s="232"/>
      <c r="BB319" s="232"/>
      <c r="BC319" s="232"/>
      <c r="BD319" s="232"/>
      <c r="BE319" s="232"/>
      <c r="BF319" s="232"/>
      <c r="BG319" s="232"/>
      <c r="BH319" s="232"/>
      <c r="BI319" s="232"/>
      <c r="BJ319" s="232"/>
      <c r="BK319" s="232"/>
      <c r="BL319" s="232"/>
      <c r="BM319" s="232"/>
      <c r="BN319" s="233"/>
      <c r="BO319" s="234"/>
      <c r="BP319" s="234"/>
      <c r="BQ319" s="234"/>
    </row>
    <row r="320" spans="1:69" s="212" customFormat="1" ht="120" customHeight="1" x14ac:dyDescent="1.35">
      <c r="A320" s="473" t="s">
        <v>21</v>
      </c>
      <c r="B320" s="499" t="s">
        <v>134</v>
      </c>
      <c r="C320" s="498" t="s">
        <v>194</v>
      </c>
      <c r="D320" s="498" t="s">
        <v>53</v>
      </c>
      <c r="E320" s="500">
        <v>1.1000000000000001</v>
      </c>
      <c r="F320" s="214">
        <v>2</v>
      </c>
      <c r="G320" s="498" t="s">
        <v>84</v>
      </c>
      <c r="H320" s="51" t="s">
        <v>45</v>
      </c>
      <c r="I320" s="54">
        <v>0.46160000000000001</v>
      </c>
      <c r="J320" s="595">
        <f t="shared" si="73"/>
        <v>1.0155200000000002</v>
      </c>
      <c r="K320" s="595">
        <f t="shared" si="68"/>
        <v>0.14467682191780823</v>
      </c>
      <c r="L320" s="595">
        <f t="shared" si="69"/>
        <v>4.3403046575342472</v>
      </c>
      <c r="M320" s="595">
        <f t="shared" si="70"/>
        <v>4.4849814794520553</v>
      </c>
      <c r="N320" s="595">
        <f t="shared" si="71"/>
        <v>4.4005866657021553</v>
      </c>
      <c r="O320" s="598">
        <f t="shared" si="72"/>
        <v>52.807040000000008</v>
      </c>
      <c r="P320" s="809"/>
      <c r="Q320" s="809"/>
      <c r="R320" s="796"/>
      <c r="S320" s="439"/>
      <c r="T320" s="439"/>
      <c r="U320" s="462"/>
      <c r="V320" s="463"/>
      <c r="W320" s="795"/>
      <c r="X320" s="441"/>
      <c r="Y320" s="796"/>
      <c r="Z320" s="796"/>
      <c r="AA320" s="433"/>
      <c r="AB320" s="434"/>
      <c r="AC320" s="434"/>
      <c r="AD320" s="434"/>
      <c r="AE320" s="434"/>
      <c r="AF320" s="434"/>
      <c r="AG320" s="434"/>
      <c r="AH320" s="434"/>
      <c r="AI320" s="434"/>
      <c r="AJ320" s="434"/>
      <c r="AK320" s="434"/>
      <c r="AL320" s="434"/>
      <c r="AM320" s="231"/>
      <c r="AN320" s="231"/>
      <c r="AO320" s="231"/>
      <c r="AP320" s="231"/>
      <c r="AQ320" s="231"/>
      <c r="AR320" s="231"/>
      <c r="AS320" s="231"/>
      <c r="AT320" s="231"/>
      <c r="AU320" s="231"/>
      <c r="AV320" s="231"/>
      <c r="AW320" s="231"/>
      <c r="AX320" s="231"/>
      <c r="AY320" s="231"/>
      <c r="AZ320" s="231"/>
      <c r="BA320" s="231"/>
      <c r="BB320" s="231"/>
      <c r="BC320" s="231"/>
      <c r="BD320" s="231"/>
      <c r="BE320" s="231"/>
      <c r="BF320" s="231"/>
      <c r="BG320" s="231"/>
      <c r="BH320" s="231"/>
      <c r="BI320" s="231"/>
      <c r="BJ320" s="231"/>
      <c r="BK320" s="231"/>
      <c r="BL320" s="231"/>
      <c r="BM320" s="231"/>
      <c r="BN320" s="210"/>
      <c r="BO320" s="211"/>
      <c r="BP320" s="211"/>
      <c r="BQ320" s="211"/>
    </row>
    <row r="321" spans="1:69" s="208" customFormat="1" ht="120" customHeight="1" x14ac:dyDescent="1.35">
      <c r="A321" s="473" t="s">
        <v>21</v>
      </c>
      <c r="B321" s="499" t="s">
        <v>134</v>
      </c>
      <c r="C321" s="498" t="s">
        <v>194</v>
      </c>
      <c r="D321" s="498" t="s">
        <v>32</v>
      </c>
      <c r="E321" s="500">
        <v>0.24</v>
      </c>
      <c r="F321" s="214">
        <v>2</v>
      </c>
      <c r="G321" s="498" t="s">
        <v>86</v>
      </c>
      <c r="H321" s="91" t="s">
        <v>88</v>
      </c>
      <c r="I321" s="49">
        <v>0.23077</v>
      </c>
      <c r="J321" s="595">
        <f t="shared" si="73"/>
        <v>0.1107696</v>
      </c>
      <c r="K321" s="595">
        <f t="shared" si="68"/>
        <v>1.5780874520547945E-2</v>
      </c>
      <c r="L321" s="595">
        <f t="shared" si="69"/>
        <v>0.47342623561643837</v>
      </c>
      <c r="M321" s="595">
        <f t="shared" si="70"/>
        <v>0.48920711013698631</v>
      </c>
      <c r="N321" s="595">
        <f t="shared" si="71"/>
        <v>0.48000159989479418</v>
      </c>
      <c r="O321" s="598">
        <f t="shared" si="72"/>
        <v>5.7600191999999995</v>
      </c>
      <c r="P321" s="809"/>
      <c r="Q321" s="809"/>
      <c r="R321" s="796"/>
      <c r="S321" s="439"/>
      <c r="T321" s="439"/>
      <c r="U321" s="462"/>
      <c r="V321" s="463"/>
      <c r="W321" s="795"/>
      <c r="X321" s="441"/>
      <c r="Y321" s="796"/>
      <c r="Z321" s="796"/>
      <c r="AA321" s="433"/>
      <c r="AB321" s="434"/>
      <c r="AC321" s="434"/>
      <c r="AD321" s="434"/>
      <c r="AE321" s="434"/>
      <c r="AF321" s="434"/>
      <c r="AG321" s="434"/>
      <c r="AH321" s="434"/>
      <c r="AI321" s="434"/>
      <c r="AJ321" s="434"/>
      <c r="AK321" s="434"/>
      <c r="AL321" s="434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06"/>
      <c r="BO321" s="207"/>
      <c r="BP321" s="207"/>
      <c r="BQ321" s="207"/>
    </row>
    <row r="322" spans="1:69" s="235" customFormat="1" ht="120" customHeight="1" x14ac:dyDescent="1.35">
      <c r="A322" s="473" t="s">
        <v>21</v>
      </c>
      <c r="B322" s="499" t="s">
        <v>134</v>
      </c>
      <c r="C322" s="498" t="s">
        <v>194</v>
      </c>
      <c r="D322" s="498" t="s">
        <v>53</v>
      </c>
      <c r="E322" s="500">
        <v>1.1000000000000001</v>
      </c>
      <c r="F322" s="214">
        <v>2</v>
      </c>
      <c r="G322" s="498" t="s">
        <v>85</v>
      </c>
      <c r="H322" s="51" t="s">
        <v>45</v>
      </c>
      <c r="I322" s="54">
        <v>0.46160000000000001</v>
      </c>
      <c r="J322" s="595">
        <f t="shared" si="73"/>
        <v>1.0155200000000002</v>
      </c>
      <c r="K322" s="595">
        <f t="shared" si="68"/>
        <v>0.14467682191780823</v>
      </c>
      <c r="L322" s="595">
        <f t="shared" si="69"/>
        <v>4.3403046575342472</v>
      </c>
      <c r="M322" s="595">
        <f t="shared" si="70"/>
        <v>4.4849814794520553</v>
      </c>
      <c r="N322" s="595">
        <f t="shared" si="71"/>
        <v>4.4005866657021553</v>
      </c>
      <c r="O322" s="598">
        <f t="shared" si="72"/>
        <v>52.807040000000008</v>
      </c>
      <c r="P322" s="809"/>
      <c r="Q322" s="809"/>
      <c r="R322" s="796"/>
      <c r="S322" s="439"/>
      <c r="T322" s="439"/>
      <c r="U322" s="462"/>
      <c r="V322" s="463"/>
      <c r="W322" s="795"/>
      <c r="X322" s="441"/>
      <c r="Y322" s="796"/>
      <c r="Z322" s="796"/>
      <c r="AA322" s="433"/>
      <c r="AB322" s="434"/>
      <c r="AC322" s="434"/>
      <c r="AD322" s="434"/>
      <c r="AE322" s="434"/>
      <c r="AF322" s="434"/>
      <c r="AG322" s="434"/>
      <c r="AH322" s="434"/>
      <c r="AI322" s="434"/>
      <c r="AJ322" s="434"/>
      <c r="AK322" s="434"/>
      <c r="AL322" s="434"/>
      <c r="AM322" s="232"/>
      <c r="AN322" s="232"/>
      <c r="AO322" s="232"/>
      <c r="AP322" s="232"/>
      <c r="AQ322" s="232"/>
      <c r="AR322" s="232"/>
      <c r="AS322" s="232"/>
      <c r="AT322" s="232"/>
      <c r="AU322" s="232"/>
      <c r="AV322" s="232"/>
      <c r="AW322" s="232"/>
      <c r="AX322" s="232"/>
      <c r="AY322" s="232"/>
      <c r="AZ322" s="232"/>
      <c r="BA322" s="232"/>
      <c r="BB322" s="232"/>
      <c r="BC322" s="232"/>
      <c r="BD322" s="232"/>
      <c r="BE322" s="232"/>
      <c r="BF322" s="232"/>
      <c r="BG322" s="232"/>
      <c r="BH322" s="232"/>
      <c r="BI322" s="232"/>
      <c r="BJ322" s="232"/>
      <c r="BK322" s="232"/>
      <c r="BL322" s="232"/>
      <c r="BM322" s="232"/>
      <c r="BN322" s="233"/>
      <c r="BO322" s="234"/>
      <c r="BP322" s="234"/>
      <c r="BQ322" s="234"/>
    </row>
    <row r="323" spans="1:69" s="208" customFormat="1" ht="120" customHeight="1" x14ac:dyDescent="1.35">
      <c r="A323" s="473" t="s">
        <v>21</v>
      </c>
      <c r="B323" s="499" t="s">
        <v>134</v>
      </c>
      <c r="C323" s="498" t="s">
        <v>195</v>
      </c>
      <c r="D323" s="498" t="s">
        <v>53</v>
      </c>
      <c r="E323" s="500">
        <v>1.1000000000000001</v>
      </c>
      <c r="F323" s="214">
        <v>1</v>
      </c>
      <c r="G323" s="498" t="s">
        <v>84</v>
      </c>
      <c r="H323" s="51" t="s">
        <v>45</v>
      </c>
      <c r="I323" s="54">
        <v>0.46160000000000001</v>
      </c>
      <c r="J323" s="595">
        <f t="shared" si="73"/>
        <v>0.5077600000000001</v>
      </c>
      <c r="K323" s="595">
        <f t="shared" si="68"/>
        <v>7.2338410958904115E-2</v>
      </c>
      <c r="L323" s="595">
        <f t="shared" si="69"/>
        <v>2.1701523287671236</v>
      </c>
      <c r="M323" s="595">
        <f t="shared" si="70"/>
        <v>2.2424907397260276</v>
      </c>
      <c r="N323" s="595">
        <f t="shared" si="71"/>
        <v>2.2002933328510776</v>
      </c>
      <c r="O323" s="598">
        <f t="shared" si="72"/>
        <v>26.403520000000004</v>
      </c>
      <c r="P323" s="809"/>
      <c r="Q323" s="809"/>
      <c r="R323" s="796"/>
      <c r="S323" s="439"/>
      <c r="T323" s="439"/>
      <c r="U323" s="462"/>
      <c r="V323" s="463"/>
      <c r="W323" s="795"/>
      <c r="X323" s="441"/>
      <c r="Y323" s="796"/>
      <c r="Z323" s="796"/>
      <c r="AA323" s="433"/>
      <c r="AB323" s="434"/>
      <c r="AC323" s="434"/>
      <c r="AD323" s="434"/>
      <c r="AE323" s="434"/>
      <c r="AF323" s="434"/>
      <c r="AG323" s="434"/>
      <c r="AH323" s="434"/>
      <c r="AI323" s="434"/>
      <c r="AJ323" s="434"/>
      <c r="AK323" s="434"/>
      <c r="AL323" s="434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  <c r="BI323" s="236"/>
      <c r="BJ323" s="236"/>
      <c r="BK323" s="236"/>
      <c r="BL323" s="236"/>
      <c r="BM323" s="236"/>
      <c r="BN323" s="206"/>
      <c r="BO323" s="207"/>
      <c r="BP323" s="207"/>
      <c r="BQ323" s="207"/>
    </row>
    <row r="324" spans="1:69" s="208" customFormat="1" ht="120" customHeight="1" x14ac:dyDescent="1.35">
      <c r="A324" s="473" t="s">
        <v>21</v>
      </c>
      <c r="B324" s="499" t="s">
        <v>134</v>
      </c>
      <c r="C324" s="498" t="s">
        <v>195</v>
      </c>
      <c r="D324" s="498" t="s">
        <v>32</v>
      </c>
      <c r="E324" s="500">
        <v>0.24</v>
      </c>
      <c r="F324" s="214">
        <v>1</v>
      </c>
      <c r="G324" s="498" t="s">
        <v>86</v>
      </c>
      <c r="H324" s="91" t="s">
        <v>88</v>
      </c>
      <c r="I324" s="49">
        <v>0.23077</v>
      </c>
      <c r="J324" s="595">
        <f t="shared" si="73"/>
        <v>5.5384799999999998E-2</v>
      </c>
      <c r="K324" s="595">
        <f t="shared" si="68"/>
        <v>7.8904372602739727E-3</v>
      </c>
      <c r="L324" s="595">
        <f t="shared" si="69"/>
        <v>0.23671311780821919</v>
      </c>
      <c r="M324" s="595">
        <f t="shared" si="70"/>
        <v>0.24460355506849316</v>
      </c>
      <c r="N324" s="595">
        <f t="shared" si="71"/>
        <v>0.24000079994739709</v>
      </c>
      <c r="O324" s="598">
        <f t="shared" si="72"/>
        <v>2.8800095999999997</v>
      </c>
      <c r="P324" s="809"/>
      <c r="Q324" s="809"/>
      <c r="R324" s="796"/>
      <c r="S324" s="439"/>
      <c r="T324" s="439"/>
      <c r="U324" s="462"/>
      <c r="V324" s="463"/>
      <c r="W324" s="795"/>
      <c r="X324" s="441"/>
      <c r="Y324" s="796"/>
      <c r="Z324" s="796"/>
      <c r="AA324" s="433"/>
      <c r="AB324" s="434"/>
      <c r="AC324" s="434"/>
      <c r="AD324" s="434"/>
      <c r="AE324" s="434"/>
      <c r="AF324" s="434"/>
      <c r="AG324" s="434"/>
      <c r="AH324" s="434"/>
      <c r="AI324" s="434"/>
      <c r="AJ324" s="434"/>
      <c r="AK324" s="434"/>
      <c r="AL324" s="434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06"/>
      <c r="BO324" s="207"/>
      <c r="BP324" s="207"/>
      <c r="BQ324" s="207"/>
    </row>
    <row r="325" spans="1:69" s="208" customFormat="1" ht="120" customHeight="1" x14ac:dyDescent="1.35">
      <c r="A325" s="473" t="s">
        <v>21</v>
      </c>
      <c r="B325" s="499" t="s">
        <v>134</v>
      </c>
      <c r="C325" s="498" t="s">
        <v>195</v>
      </c>
      <c r="D325" s="498" t="s">
        <v>53</v>
      </c>
      <c r="E325" s="500">
        <v>1.1000000000000001</v>
      </c>
      <c r="F325" s="214">
        <v>1</v>
      </c>
      <c r="G325" s="498" t="s">
        <v>85</v>
      </c>
      <c r="H325" s="51" t="s">
        <v>45</v>
      </c>
      <c r="I325" s="54">
        <v>0.46160000000000001</v>
      </c>
      <c r="J325" s="595">
        <f t="shared" si="73"/>
        <v>0.5077600000000001</v>
      </c>
      <c r="K325" s="595">
        <f t="shared" si="68"/>
        <v>7.2338410958904115E-2</v>
      </c>
      <c r="L325" s="595">
        <f t="shared" si="69"/>
        <v>2.1701523287671236</v>
      </c>
      <c r="M325" s="595">
        <f t="shared" si="70"/>
        <v>2.2424907397260276</v>
      </c>
      <c r="N325" s="595">
        <f t="shared" si="71"/>
        <v>2.2002933328510776</v>
      </c>
      <c r="O325" s="598">
        <f t="shared" si="72"/>
        <v>26.403520000000004</v>
      </c>
      <c r="P325" s="809"/>
      <c r="Q325" s="809"/>
      <c r="R325" s="796"/>
      <c r="S325" s="439"/>
      <c r="T325" s="439"/>
      <c r="U325" s="462"/>
      <c r="V325" s="463"/>
      <c r="W325" s="795"/>
      <c r="X325" s="441"/>
      <c r="Y325" s="796"/>
      <c r="Z325" s="796"/>
      <c r="AA325" s="433"/>
      <c r="AB325" s="434"/>
      <c r="AC325" s="434"/>
      <c r="AD325" s="434"/>
      <c r="AE325" s="434"/>
      <c r="AF325" s="434"/>
      <c r="AG325" s="434"/>
      <c r="AH325" s="434"/>
      <c r="AI325" s="434"/>
      <c r="AJ325" s="434"/>
      <c r="AK325" s="434"/>
      <c r="AL325" s="434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06"/>
      <c r="BO325" s="207"/>
      <c r="BP325" s="207"/>
      <c r="BQ325" s="207"/>
    </row>
    <row r="326" spans="1:69" s="188" customFormat="1" ht="120" customHeight="1" x14ac:dyDescent="1.35">
      <c r="A326" s="473" t="s">
        <v>21</v>
      </c>
      <c r="B326" s="499" t="s">
        <v>153</v>
      </c>
      <c r="C326" s="498" t="s">
        <v>196</v>
      </c>
      <c r="D326" s="498" t="s">
        <v>32</v>
      </c>
      <c r="E326" s="500">
        <v>0.24</v>
      </c>
      <c r="F326" s="214">
        <v>1</v>
      </c>
      <c r="G326" s="498" t="s">
        <v>84</v>
      </c>
      <c r="H326" s="51" t="s">
        <v>45</v>
      </c>
      <c r="I326" s="54">
        <v>0.46160000000000001</v>
      </c>
      <c r="J326" s="595">
        <f t="shared" si="73"/>
        <v>0.11078399999999999</v>
      </c>
      <c r="K326" s="595">
        <f t="shared" si="68"/>
        <v>1.5782926027397261E-2</v>
      </c>
      <c r="L326" s="595">
        <f t="shared" si="69"/>
        <v>0.47348778082191784</v>
      </c>
      <c r="M326" s="595">
        <f t="shared" si="70"/>
        <v>0.48927070684931506</v>
      </c>
      <c r="N326" s="595">
        <f t="shared" si="71"/>
        <v>0.48006399989478049</v>
      </c>
      <c r="O326" s="598">
        <f t="shared" si="72"/>
        <v>5.7607679999999997</v>
      </c>
      <c r="P326" s="809"/>
      <c r="Q326" s="796"/>
      <c r="R326" s="796"/>
      <c r="S326" s="439"/>
      <c r="T326" s="439"/>
      <c r="U326" s="462"/>
      <c r="V326" s="463"/>
      <c r="W326" s="795"/>
      <c r="X326" s="441"/>
      <c r="Y326" s="796"/>
      <c r="Z326" s="796"/>
      <c r="AA326" s="433"/>
      <c r="AB326" s="434"/>
      <c r="AC326" s="434"/>
      <c r="AD326" s="434"/>
      <c r="AE326" s="434"/>
      <c r="AF326" s="434"/>
      <c r="AG326" s="434"/>
      <c r="AH326" s="434"/>
      <c r="AI326" s="434"/>
      <c r="AJ326" s="434"/>
      <c r="AK326" s="434"/>
      <c r="AL326" s="434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86"/>
      <c r="BO326" s="187"/>
      <c r="BP326" s="187"/>
      <c r="BQ326" s="187"/>
    </row>
    <row r="327" spans="1:69" s="188" customFormat="1" ht="120" customHeight="1" x14ac:dyDescent="1.35">
      <c r="A327" s="473" t="s">
        <v>21</v>
      </c>
      <c r="B327" s="499" t="s">
        <v>153</v>
      </c>
      <c r="C327" s="498" t="s">
        <v>196</v>
      </c>
      <c r="D327" s="498" t="s">
        <v>53</v>
      </c>
      <c r="E327" s="500">
        <v>1.1000000000000001</v>
      </c>
      <c r="F327" s="214">
        <v>1</v>
      </c>
      <c r="G327" s="498" t="s">
        <v>85</v>
      </c>
      <c r="H327" s="51" t="s">
        <v>45</v>
      </c>
      <c r="I327" s="54">
        <v>0.46160000000000001</v>
      </c>
      <c r="J327" s="595">
        <f t="shared" si="73"/>
        <v>0.5077600000000001</v>
      </c>
      <c r="K327" s="595">
        <f t="shared" si="68"/>
        <v>7.2338410958904115E-2</v>
      </c>
      <c r="L327" s="595">
        <f t="shared" si="69"/>
        <v>2.1701523287671236</v>
      </c>
      <c r="M327" s="595">
        <f t="shared" si="70"/>
        <v>2.2424907397260276</v>
      </c>
      <c r="N327" s="595">
        <f t="shared" si="71"/>
        <v>2.2002933328510776</v>
      </c>
      <c r="O327" s="598">
        <f t="shared" si="72"/>
        <v>26.403520000000004</v>
      </c>
      <c r="P327" s="809"/>
      <c r="Q327" s="809"/>
      <c r="R327" s="796"/>
      <c r="S327" s="439"/>
      <c r="T327" s="439"/>
      <c r="U327" s="462"/>
      <c r="V327" s="463"/>
      <c r="W327" s="795"/>
      <c r="X327" s="441"/>
      <c r="Y327" s="796"/>
      <c r="Z327" s="796"/>
      <c r="AA327" s="433"/>
      <c r="AB327" s="434"/>
      <c r="AC327" s="434"/>
      <c r="AD327" s="434"/>
      <c r="AE327" s="434"/>
      <c r="AF327" s="434"/>
      <c r="AG327" s="434"/>
      <c r="AH327" s="434"/>
      <c r="AI327" s="434"/>
      <c r="AJ327" s="434"/>
      <c r="AK327" s="434"/>
      <c r="AL327" s="434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86"/>
      <c r="BO327" s="187"/>
      <c r="BP327" s="187"/>
      <c r="BQ327" s="187"/>
    </row>
    <row r="328" spans="1:69" s="188" customFormat="1" ht="120" customHeight="1" x14ac:dyDescent="1.35">
      <c r="A328" s="473" t="s">
        <v>21</v>
      </c>
      <c r="B328" s="499" t="s">
        <v>153</v>
      </c>
      <c r="C328" s="498" t="s">
        <v>196</v>
      </c>
      <c r="D328" s="498" t="s">
        <v>32</v>
      </c>
      <c r="E328" s="500">
        <v>0.24</v>
      </c>
      <c r="F328" s="214">
        <v>1</v>
      </c>
      <c r="G328" s="498" t="s">
        <v>86</v>
      </c>
      <c r="H328" s="501" t="s">
        <v>88</v>
      </c>
      <c r="I328" s="54">
        <v>0.23077</v>
      </c>
      <c r="J328" s="595">
        <f t="shared" si="73"/>
        <v>5.5384799999999998E-2</v>
      </c>
      <c r="K328" s="595">
        <f t="shared" si="68"/>
        <v>7.8904372602739727E-3</v>
      </c>
      <c r="L328" s="595">
        <f t="shared" si="69"/>
        <v>0.23671311780821919</v>
      </c>
      <c r="M328" s="595">
        <f t="shared" si="70"/>
        <v>0.24460355506849316</v>
      </c>
      <c r="N328" s="595">
        <f t="shared" si="71"/>
        <v>0.24000079994739709</v>
      </c>
      <c r="O328" s="598">
        <f t="shared" si="72"/>
        <v>2.8800095999999997</v>
      </c>
      <c r="P328" s="809"/>
      <c r="Q328" s="809"/>
      <c r="R328" s="796"/>
      <c r="S328" s="439"/>
      <c r="T328" s="439"/>
      <c r="U328" s="462"/>
      <c r="V328" s="463"/>
      <c r="W328" s="795"/>
      <c r="X328" s="441"/>
      <c r="Y328" s="796"/>
      <c r="Z328" s="796"/>
      <c r="AA328" s="433"/>
      <c r="AB328" s="434"/>
      <c r="AC328" s="434"/>
      <c r="AD328" s="434"/>
      <c r="AE328" s="434"/>
      <c r="AF328" s="434"/>
      <c r="AG328" s="434"/>
      <c r="AH328" s="434"/>
      <c r="AI328" s="434"/>
      <c r="AJ328" s="434"/>
      <c r="AK328" s="434"/>
      <c r="AL328" s="434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86"/>
      <c r="BO328" s="187"/>
      <c r="BP328" s="187"/>
      <c r="BQ328" s="187"/>
    </row>
    <row r="329" spans="1:69" s="188" customFormat="1" ht="120" customHeight="1" x14ac:dyDescent="1.35">
      <c r="A329" s="473" t="s">
        <v>21</v>
      </c>
      <c r="B329" s="499" t="s">
        <v>197</v>
      </c>
      <c r="C329" s="498" t="s">
        <v>165</v>
      </c>
      <c r="D329" s="498" t="s">
        <v>32</v>
      </c>
      <c r="E329" s="500">
        <v>0.24</v>
      </c>
      <c r="F329" s="214">
        <v>1</v>
      </c>
      <c r="G329" s="498" t="s">
        <v>84</v>
      </c>
      <c r="H329" s="51" t="s">
        <v>45</v>
      </c>
      <c r="I329" s="54">
        <v>0.46160000000000001</v>
      </c>
      <c r="J329" s="595">
        <f t="shared" si="73"/>
        <v>0.11078399999999999</v>
      </c>
      <c r="K329" s="595">
        <f t="shared" si="68"/>
        <v>1.5782926027397261E-2</v>
      </c>
      <c r="L329" s="595">
        <f t="shared" si="69"/>
        <v>0.47348778082191784</v>
      </c>
      <c r="M329" s="595">
        <f t="shared" si="70"/>
        <v>0.48927070684931506</v>
      </c>
      <c r="N329" s="595">
        <f t="shared" si="71"/>
        <v>0.48006399989478049</v>
      </c>
      <c r="O329" s="598">
        <f t="shared" si="72"/>
        <v>5.7607679999999997</v>
      </c>
      <c r="P329" s="809"/>
      <c r="Q329" s="796"/>
      <c r="R329" s="796"/>
      <c r="S329" s="439"/>
      <c r="T329" s="439"/>
      <c r="U329" s="462"/>
      <c r="V329" s="463"/>
      <c r="W329" s="795"/>
      <c r="X329" s="441"/>
      <c r="Y329" s="796"/>
      <c r="Z329" s="796"/>
      <c r="AA329" s="433"/>
      <c r="AB329" s="434"/>
      <c r="AC329" s="434"/>
      <c r="AD329" s="434"/>
      <c r="AE329" s="434"/>
      <c r="AF329" s="434"/>
      <c r="AG329" s="434"/>
      <c r="AH329" s="434"/>
      <c r="AI329" s="434"/>
      <c r="AJ329" s="434"/>
      <c r="AK329" s="434"/>
      <c r="AL329" s="434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86"/>
      <c r="BO329" s="187"/>
      <c r="BP329" s="187"/>
      <c r="BQ329" s="187"/>
    </row>
    <row r="330" spans="1:69" s="188" customFormat="1" ht="120" customHeight="1" x14ac:dyDescent="1.35">
      <c r="A330" s="473" t="s">
        <v>21</v>
      </c>
      <c r="B330" s="499" t="s">
        <v>197</v>
      </c>
      <c r="C330" s="498" t="s">
        <v>165</v>
      </c>
      <c r="D330" s="498" t="s">
        <v>32</v>
      </c>
      <c r="E330" s="500">
        <v>0.24</v>
      </c>
      <c r="F330" s="214">
        <v>1</v>
      </c>
      <c r="G330" s="498" t="s">
        <v>85</v>
      </c>
      <c r="H330" s="51" t="s">
        <v>45</v>
      </c>
      <c r="I330" s="54">
        <v>0.46160000000000001</v>
      </c>
      <c r="J330" s="595">
        <f t="shared" si="73"/>
        <v>0.11078399999999999</v>
      </c>
      <c r="K330" s="595">
        <f t="shared" si="68"/>
        <v>1.5782926027397261E-2</v>
      </c>
      <c r="L330" s="595">
        <f t="shared" si="69"/>
        <v>0.47348778082191784</v>
      </c>
      <c r="M330" s="595">
        <f t="shared" si="70"/>
        <v>0.48927070684931506</v>
      </c>
      <c r="N330" s="595">
        <f t="shared" si="71"/>
        <v>0.48006399989478049</v>
      </c>
      <c r="O330" s="598">
        <f t="shared" si="72"/>
        <v>5.7607679999999997</v>
      </c>
      <c r="P330" s="809"/>
      <c r="Q330" s="809"/>
      <c r="R330" s="796"/>
      <c r="S330" s="439"/>
      <c r="T330" s="439"/>
      <c r="U330" s="462"/>
      <c r="V330" s="463"/>
      <c r="W330" s="795"/>
      <c r="X330" s="441"/>
      <c r="Y330" s="796"/>
      <c r="Z330" s="796"/>
      <c r="AA330" s="433"/>
      <c r="AB330" s="434"/>
      <c r="AC330" s="434"/>
      <c r="AD330" s="434"/>
      <c r="AE330" s="434"/>
      <c r="AF330" s="434"/>
      <c r="AG330" s="434"/>
      <c r="AH330" s="434"/>
      <c r="AI330" s="434"/>
      <c r="AJ330" s="434"/>
      <c r="AK330" s="434"/>
      <c r="AL330" s="434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86"/>
      <c r="BO330" s="187"/>
      <c r="BP330" s="187"/>
      <c r="BQ330" s="187"/>
    </row>
    <row r="331" spans="1:69" s="188" customFormat="1" ht="120" customHeight="1" x14ac:dyDescent="1.35">
      <c r="A331" s="473" t="s">
        <v>21</v>
      </c>
      <c r="B331" s="499" t="s">
        <v>197</v>
      </c>
      <c r="C331" s="498" t="s">
        <v>165</v>
      </c>
      <c r="D331" s="498" t="s">
        <v>32</v>
      </c>
      <c r="E331" s="500">
        <v>0.24</v>
      </c>
      <c r="F331" s="214">
        <v>1</v>
      </c>
      <c r="G331" s="498" t="s">
        <v>86</v>
      </c>
      <c r="H331" s="501" t="s">
        <v>88</v>
      </c>
      <c r="I331" s="54">
        <v>0.23077</v>
      </c>
      <c r="J331" s="595">
        <f t="shared" si="73"/>
        <v>5.5384799999999998E-2</v>
      </c>
      <c r="K331" s="595">
        <f t="shared" si="68"/>
        <v>7.8904372602739727E-3</v>
      </c>
      <c r="L331" s="595">
        <f t="shared" si="69"/>
        <v>0.23671311780821919</v>
      </c>
      <c r="M331" s="595">
        <f t="shared" si="70"/>
        <v>0.24460355506849316</v>
      </c>
      <c r="N331" s="595">
        <f t="shared" si="71"/>
        <v>0.24000079994739709</v>
      </c>
      <c r="O331" s="598">
        <f t="shared" si="72"/>
        <v>2.8800095999999997</v>
      </c>
      <c r="P331" s="809"/>
      <c r="Q331" s="809"/>
      <c r="R331" s="796"/>
      <c r="S331" s="439"/>
      <c r="T331" s="439"/>
      <c r="U331" s="462"/>
      <c r="V331" s="463"/>
      <c r="W331" s="795"/>
      <c r="X331" s="441"/>
      <c r="Y331" s="796"/>
      <c r="Z331" s="796"/>
      <c r="AA331" s="433"/>
      <c r="AB331" s="434"/>
      <c r="AC331" s="434"/>
      <c r="AD331" s="434"/>
      <c r="AE331" s="434"/>
      <c r="AF331" s="434"/>
      <c r="AG331" s="434"/>
      <c r="AH331" s="434"/>
      <c r="AI331" s="434"/>
      <c r="AJ331" s="434"/>
      <c r="AK331" s="434"/>
      <c r="AL331" s="434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86"/>
      <c r="BO331" s="187"/>
      <c r="BP331" s="187"/>
      <c r="BQ331" s="187"/>
    </row>
    <row r="332" spans="1:69" s="188" customFormat="1" ht="120" customHeight="1" x14ac:dyDescent="1.35">
      <c r="A332" s="473" t="s">
        <v>21</v>
      </c>
      <c r="B332" s="499" t="s">
        <v>161</v>
      </c>
      <c r="C332" s="498" t="s">
        <v>165</v>
      </c>
      <c r="D332" s="498" t="s">
        <v>53</v>
      </c>
      <c r="E332" s="500">
        <v>1.1000000000000001</v>
      </c>
      <c r="F332" s="214">
        <v>1</v>
      </c>
      <c r="G332" s="498" t="s">
        <v>84</v>
      </c>
      <c r="H332" s="51" t="s">
        <v>45</v>
      </c>
      <c r="I332" s="54">
        <v>0.46160000000000001</v>
      </c>
      <c r="J332" s="595">
        <f t="shared" si="73"/>
        <v>0.5077600000000001</v>
      </c>
      <c r="K332" s="595">
        <f t="shared" si="68"/>
        <v>7.2338410958904115E-2</v>
      </c>
      <c r="L332" s="595">
        <f t="shared" si="69"/>
        <v>2.1701523287671236</v>
      </c>
      <c r="M332" s="595">
        <f t="shared" si="70"/>
        <v>2.2424907397260276</v>
      </c>
      <c r="N332" s="595">
        <f t="shared" si="71"/>
        <v>2.2002933328510776</v>
      </c>
      <c r="O332" s="598">
        <f t="shared" si="72"/>
        <v>26.403520000000004</v>
      </c>
      <c r="P332" s="809"/>
      <c r="Q332" s="796"/>
      <c r="R332" s="796"/>
      <c r="S332" s="439"/>
      <c r="T332" s="439"/>
      <c r="U332" s="462"/>
      <c r="V332" s="463"/>
      <c r="W332" s="795"/>
      <c r="X332" s="441"/>
      <c r="Y332" s="796"/>
      <c r="Z332" s="796"/>
      <c r="AA332" s="433"/>
      <c r="AB332" s="434"/>
      <c r="AC332" s="434"/>
      <c r="AD332" s="434"/>
      <c r="AE332" s="434"/>
      <c r="AF332" s="434"/>
      <c r="AG332" s="434"/>
      <c r="AH332" s="434"/>
      <c r="AI332" s="434"/>
      <c r="AJ332" s="434"/>
      <c r="AK332" s="434"/>
      <c r="AL332" s="434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86"/>
      <c r="BO332" s="187"/>
      <c r="BP332" s="187"/>
      <c r="BQ332" s="187"/>
    </row>
    <row r="333" spans="1:69" s="188" customFormat="1" ht="120" customHeight="1" x14ac:dyDescent="1.35">
      <c r="A333" s="473" t="s">
        <v>21</v>
      </c>
      <c r="B333" s="499" t="s">
        <v>124</v>
      </c>
      <c r="C333" s="498" t="s">
        <v>199</v>
      </c>
      <c r="D333" s="498" t="s">
        <v>53</v>
      </c>
      <c r="E333" s="500">
        <v>1.1000000000000001</v>
      </c>
      <c r="F333" s="214">
        <v>1</v>
      </c>
      <c r="G333" s="498" t="s">
        <v>85</v>
      </c>
      <c r="H333" s="51" t="s">
        <v>45</v>
      </c>
      <c r="I333" s="54">
        <v>0.46160000000000001</v>
      </c>
      <c r="J333" s="595">
        <f t="shared" si="73"/>
        <v>0.5077600000000001</v>
      </c>
      <c r="K333" s="595">
        <f t="shared" si="68"/>
        <v>7.2338410958904115E-2</v>
      </c>
      <c r="L333" s="595">
        <f t="shared" si="69"/>
        <v>2.1701523287671236</v>
      </c>
      <c r="M333" s="595">
        <f t="shared" si="70"/>
        <v>2.2424907397260276</v>
      </c>
      <c r="N333" s="595">
        <f t="shared" si="71"/>
        <v>2.2002933328510776</v>
      </c>
      <c r="O333" s="598">
        <f t="shared" si="72"/>
        <v>26.403520000000004</v>
      </c>
      <c r="P333" s="809"/>
      <c r="Q333" s="809"/>
      <c r="R333" s="796"/>
      <c r="S333" s="439"/>
      <c r="T333" s="439"/>
      <c r="U333" s="462"/>
      <c r="V333" s="463"/>
      <c r="W333" s="795"/>
      <c r="X333" s="441"/>
      <c r="Y333" s="796"/>
      <c r="Z333" s="796"/>
      <c r="AA333" s="433"/>
      <c r="AB333" s="434"/>
      <c r="AC333" s="434"/>
      <c r="AD333" s="434"/>
      <c r="AE333" s="434"/>
      <c r="AF333" s="434"/>
      <c r="AG333" s="434"/>
      <c r="AH333" s="434"/>
      <c r="AI333" s="434"/>
      <c r="AJ333" s="434"/>
      <c r="AK333" s="434"/>
      <c r="AL333" s="434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  <c r="AZ333" s="198"/>
      <c r="BA333" s="198"/>
      <c r="BB333" s="198"/>
      <c r="BC333" s="198"/>
      <c r="BD333" s="198"/>
      <c r="BE333" s="198"/>
      <c r="BF333" s="198"/>
      <c r="BG333" s="198"/>
      <c r="BH333" s="198"/>
      <c r="BI333" s="198"/>
      <c r="BJ333" s="198"/>
      <c r="BK333" s="198"/>
      <c r="BL333" s="198"/>
      <c r="BM333" s="198"/>
      <c r="BN333" s="186"/>
      <c r="BO333" s="187"/>
      <c r="BP333" s="187"/>
      <c r="BQ333" s="187"/>
    </row>
    <row r="334" spans="1:69" s="188" customFormat="1" ht="157.5" customHeight="1" x14ac:dyDescent="1.35">
      <c r="A334" s="473" t="s">
        <v>21</v>
      </c>
      <c r="B334" s="499" t="s">
        <v>124</v>
      </c>
      <c r="C334" s="499" t="s">
        <v>230</v>
      </c>
      <c r="D334" s="498" t="s">
        <v>32</v>
      </c>
      <c r="E334" s="500">
        <v>0.24</v>
      </c>
      <c r="F334" s="214">
        <v>1</v>
      </c>
      <c r="G334" s="498" t="s">
        <v>84</v>
      </c>
      <c r="H334" s="51" t="s">
        <v>26</v>
      </c>
      <c r="I334" s="54">
        <v>1</v>
      </c>
      <c r="J334" s="595">
        <f t="shared" si="73"/>
        <v>0.24</v>
      </c>
      <c r="K334" s="595">
        <f t="shared" si="68"/>
        <v>3.419178082191781E-2</v>
      </c>
      <c r="L334" s="595">
        <f t="shared" si="69"/>
        <v>1.0257534246575344</v>
      </c>
      <c r="M334" s="595">
        <f t="shared" si="70"/>
        <v>1.059945205479452</v>
      </c>
      <c r="N334" s="595">
        <f t="shared" si="71"/>
        <v>1.0399999997720548</v>
      </c>
      <c r="O334" s="598">
        <f t="shared" si="72"/>
        <v>12.48</v>
      </c>
      <c r="P334" s="809"/>
      <c r="Q334" s="796"/>
      <c r="R334" s="796"/>
      <c r="S334" s="439"/>
      <c r="T334" s="439"/>
      <c r="U334" s="439"/>
      <c r="V334" s="463"/>
      <c r="W334" s="795"/>
      <c r="X334" s="441"/>
      <c r="Y334" s="796"/>
      <c r="Z334" s="796"/>
      <c r="AA334" s="433"/>
      <c r="AB334" s="434"/>
      <c r="AC334" s="434"/>
      <c r="AD334" s="434"/>
      <c r="AE334" s="434"/>
      <c r="AF334" s="434"/>
      <c r="AG334" s="434"/>
      <c r="AH334" s="434"/>
      <c r="AI334" s="434"/>
      <c r="AJ334" s="434"/>
      <c r="AK334" s="434"/>
      <c r="AL334" s="434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  <c r="AZ334" s="19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86"/>
      <c r="BO334" s="187"/>
      <c r="BP334" s="187"/>
      <c r="BQ334" s="187"/>
    </row>
    <row r="335" spans="1:69" s="188" customFormat="1" ht="183.75" customHeight="1" x14ac:dyDescent="1.35">
      <c r="A335" s="473" t="s">
        <v>21</v>
      </c>
      <c r="B335" s="499" t="s">
        <v>124</v>
      </c>
      <c r="C335" s="499" t="s">
        <v>230</v>
      </c>
      <c r="D335" s="498" t="s">
        <v>32</v>
      </c>
      <c r="E335" s="500">
        <v>0.24</v>
      </c>
      <c r="F335" s="214">
        <v>1</v>
      </c>
      <c r="G335" s="498" t="s">
        <v>85</v>
      </c>
      <c r="H335" s="51" t="s">
        <v>26</v>
      </c>
      <c r="I335" s="54">
        <v>1</v>
      </c>
      <c r="J335" s="595">
        <f t="shared" si="73"/>
        <v>0.24</v>
      </c>
      <c r="K335" s="595">
        <f t="shared" si="68"/>
        <v>3.419178082191781E-2</v>
      </c>
      <c r="L335" s="595">
        <f t="shared" si="69"/>
        <v>1.0257534246575344</v>
      </c>
      <c r="M335" s="595">
        <f t="shared" si="70"/>
        <v>1.059945205479452</v>
      </c>
      <c r="N335" s="595">
        <f t="shared" si="71"/>
        <v>1.0399999997720548</v>
      </c>
      <c r="O335" s="598">
        <f t="shared" si="72"/>
        <v>12.48</v>
      </c>
      <c r="P335" s="809"/>
      <c r="Q335" s="809"/>
      <c r="R335" s="796"/>
      <c r="S335" s="439"/>
      <c r="T335" s="439"/>
      <c r="U335" s="439"/>
      <c r="V335" s="463"/>
      <c r="W335" s="795"/>
      <c r="X335" s="441"/>
      <c r="Y335" s="796"/>
      <c r="Z335" s="796"/>
      <c r="AA335" s="433"/>
      <c r="AB335" s="434"/>
      <c r="AC335" s="434"/>
      <c r="AD335" s="434"/>
      <c r="AE335" s="434"/>
      <c r="AF335" s="434"/>
      <c r="AG335" s="434"/>
      <c r="AH335" s="434"/>
      <c r="AI335" s="434"/>
      <c r="AJ335" s="434"/>
      <c r="AK335" s="434"/>
      <c r="AL335" s="434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  <c r="AZ335" s="19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86"/>
      <c r="BO335" s="187"/>
      <c r="BP335" s="187"/>
      <c r="BQ335" s="187"/>
    </row>
    <row r="336" spans="1:69" s="188" customFormat="1" ht="157.5" customHeight="1" x14ac:dyDescent="1.35">
      <c r="A336" s="473" t="s">
        <v>21</v>
      </c>
      <c r="B336" s="499" t="s">
        <v>124</v>
      </c>
      <c r="C336" s="499" t="s">
        <v>230</v>
      </c>
      <c r="D336" s="498" t="s">
        <v>32</v>
      </c>
      <c r="E336" s="500">
        <v>0.24</v>
      </c>
      <c r="F336" s="214">
        <v>1</v>
      </c>
      <c r="G336" s="498" t="s">
        <v>86</v>
      </c>
      <c r="H336" s="91" t="s">
        <v>88</v>
      </c>
      <c r="I336" s="49">
        <v>0.23077</v>
      </c>
      <c r="J336" s="595">
        <f t="shared" si="73"/>
        <v>5.5384799999999998E-2</v>
      </c>
      <c r="K336" s="595">
        <f t="shared" si="68"/>
        <v>7.8904372602739727E-3</v>
      </c>
      <c r="L336" s="595">
        <f t="shared" si="69"/>
        <v>0.23671311780821919</v>
      </c>
      <c r="M336" s="595">
        <f t="shared" si="70"/>
        <v>0.24460355506849316</v>
      </c>
      <c r="N336" s="595">
        <f t="shared" si="71"/>
        <v>0.24000079994739709</v>
      </c>
      <c r="O336" s="598">
        <f t="shared" si="72"/>
        <v>2.8800095999999997</v>
      </c>
      <c r="P336" s="809"/>
      <c r="Q336" s="809"/>
      <c r="R336" s="796"/>
      <c r="S336" s="439"/>
      <c r="T336" s="439"/>
      <c r="U336" s="439"/>
      <c r="V336" s="463"/>
      <c r="W336" s="795"/>
      <c r="X336" s="441"/>
      <c r="Y336" s="796"/>
      <c r="Z336" s="796"/>
      <c r="AA336" s="433"/>
      <c r="AB336" s="434"/>
      <c r="AC336" s="434"/>
      <c r="AD336" s="434"/>
      <c r="AE336" s="434"/>
      <c r="AF336" s="434"/>
      <c r="AG336" s="434"/>
      <c r="AH336" s="434"/>
      <c r="AI336" s="434"/>
      <c r="AJ336" s="434"/>
      <c r="AK336" s="434"/>
      <c r="AL336" s="434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  <c r="AZ336" s="198"/>
      <c r="BA336" s="198"/>
      <c r="BB336" s="198"/>
      <c r="BC336" s="198"/>
      <c r="BD336" s="198"/>
      <c r="BE336" s="198"/>
      <c r="BF336" s="198"/>
      <c r="BG336" s="198"/>
      <c r="BH336" s="198"/>
      <c r="BI336" s="198"/>
      <c r="BJ336" s="198"/>
      <c r="BK336" s="198"/>
      <c r="BL336" s="198"/>
      <c r="BM336" s="198"/>
      <c r="BN336" s="186"/>
      <c r="BO336" s="187"/>
      <c r="BP336" s="187"/>
      <c r="BQ336" s="187"/>
    </row>
    <row r="337" spans="1:69" s="188" customFormat="1" ht="120" customHeight="1" x14ac:dyDescent="1.35">
      <c r="A337" s="473" t="s">
        <v>21</v>
      </c>
      <c r="B337" s="499" t="s">
        <v>124</v>
      </c>
      <c r="C337" s="499" t="s">
        <v>228</v>
      </c>
      <c r="D337" s="498" t="s">
        <v>53</v>
      </c>
      <c r="E337" s="500">
        <v>1.1000000000000001</v>
      </c>
      <c r="F337" s="214">
        <v>1</v>
      </c>
      <c r="G337" s="498" t="s">
        <v>84</v>
      </c>
      <c r="H337" s="51" t="s">
        <v>45</v>
      </c>
      <c r="I337" s="54">
        <v>0.46160000000000001</v>
      </c>
      <c r="J337" s="595">
        <f t="shared" si="73"/>
        <v>0.5077600000000001</v>
      </c>
      <c r="K337" s="595">
        <f t="shared" si="68"/>
        <v>7.2338410958904115E-2</v>
      </c>
      <c r="L337" s="595">
        <f t="shared" si="69"/>
        <v>2.1701523287671236</v>
      </c>
      <c r="M337" s="595">
        <f t="shared" si="70"/>
        <v>2.2424907397260276</v>
      </c>
      <c r="N337" s="595">
        <f t="shared" si="71"/>
        <v>2.2002933328510776</v>
      </c>
      <c r="O337" s="598">
        <f t="shared" si="72"/>
        <v>26.403520000000004</v>
      </c>
      <c r="P337" s="809"/>
      <c r="Q337" s="796"/>
      <c r="R337" s="796"/>
      <c r="S337" s="439"/>
      <c r="T337" s="439"/>
      <c r="U337" s="439"/>
      <c r="V337" s="463"/>
      <c r="W337" s="795"/>
      <c r="X337" s="441"/>
      <c r="Y337" s="796"/>
      <c r="Z337" s="796"/>
      <c r="AA337" s="433"/>
      <c r="AB337" s="434"/>
      <c r="AC337" s="434"/>
      <c r="AD337" s="434"/>
      <c r="AE337" s="434"/>
      <c r="AF337" s="434"/>
      <c r="AG337" s="434"/>
      <c r="AH337" s="434"/>
      <c r="AI337" s="434"/>
      <c r="AJ337" s="434"/>
      <c r="AK337" s="434"/>
      <c r="AL337" s="434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86"/>
      <c r="BO337" s="187"/>
      <c r="BP337" s="187"/>
      <c r="BQ337" s="187"/>
    </row>
    <row r="338" spans="1:69" s="188" customFormat="1" ht="120" customHeight="1" x14ac:dyDescent="1.35">
      <c r="A338" s="473" t="s">
        <v>21</v>
      </c>
      <c r="B338" s="499" t="s">
        <v>124</v>
      </c>
      <c r="C338" s="499" t="s">
        <v>228</v>
      </c>
      <c r="D338" s="498" t="s">
        <v>53</v>
      </c>
      <c r="E338" s="500">
        <v>1.1000000000000001</v>
      </c>
      <c r="F338" s="214">
        <v>1</v>
      </c>
      <c r="G338" s="498" t="s">
        <v>85</v>
      </c>
      <c r="H338" s="51" t="s">
        <v>45</v>
      </c>
      <c r="I338" s="54">
        <v>0.46160000000000001</v>
      </c>
      <c r="J338" s="595">
        <f t="shared" si="73"/>
        <v>0.5077600000000001</v>
      </c>
      <c r="K338" s="595">
        <f t="shared" si="68"/>
        <v>7.2338410958904115E-2</v>
      </c>
      <c r="L338" s="595">
        <f t="shared" si="69"/>
        <v>2.1701523287671236</v>
      </c>
      <c r="M338" s="595">
        <f t="shared" si="70"/>
        <v>2.2424907397260276</v>
      </c>
      <c r="N338" s="595">
        <f t="shared" si="71"/>
        <v>2.2002933328510776</v>
      </c>
      <c r="O338" s="598">
        <f t="shared" si="72"/>
        <v>26.403520000000004</v>
      </c>
      <c r="P338" s="809"/>
      <c r="Q338" s="809"/>
      <c r="R338" s="796"/>
      <c r="S338" s="439"/>
      <c r="T338" s="439"/>
      <c r="U338" s="439"/>
      <c r="V338" s="463"/>
      <c r="W338" s="795"/>
      <c r="X338" s="441"/>
      <c r="Y338" s="796"/>
      <c r="Z338" s="796"/>
      <c r="AA338" s="433"/>
      <c r="AB338" s="434"/>
      <c r="AC338" s="434"/>
      <c r="AD338" s="434"/>
      <c r="AE338" s="434"/>
      <c r="AF338" s="434"/>
      <c r="AG338" s="434"/>
      <c r="AH338" s="434"/>
      <c r="AI338" s="434"/>
      <c r="AJ338" s="434"/>
      <c r="AK338" s="434"/>
      <c r="AL338" s="434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86"/>
      <c r="BO338" s="187"/>
      <c r="BP338" s="187"/>
      <c r="BQ338" s="187"/>
    </row>
    <row r="339" spans="1:69" s="188" customFormat="1" ht="120" customHeight="1" x14ac:dyDescent="1.35">
      <c r="A339" s="473" t="s">
        <v>21</v>
      </c>
      <c r="B339" s="499" t="s">
        <v>124</v>
      </c>
      <c r="C339" s="499" t="s">
        <v>228</v>
      </c>
      <c r="D339" s="498" t="s">
        <v>32</v>
      </c>
      <c r="E339" s="500">
        <v>0.24</v>
      </c>
      <c r="F339" s="214">
        <v>1</v>
      </c>
      <c r="G339" s="498" t="s">
        <v>86</v>
      </c>
      <c r="H339" s="501" t="s">
        <v>88</v>
      </c>
      <c r="I339" s="54">
        <v>0.23077</v>
      </c>
      <c r="J339" s="595">
        <f t="shared" si="73"/>
        <v>5.5384799999999998E-2</v>
      </c>
      <c r="K339" s="595">
        <f t="shared" si="68"/>
        <v>7.8904372602739727E-3</v>
      </c>
      <c r="L339" s="595">
        <f t="shared" si="69"/>
        <v>0.23671311780821919</v>
      </c>
      <c r="M339" s="595">
        <f t="shared" si="70"/>
        <v>0.24460355506849316</v>
      </c>
      <c r="N339" s="595">
        <f t="shared" si="71"/>
        <v>0.24000079994739709</v>
      </c>
      <c r="O339" s="598">
        <f t="shared" si="72"/>
        <v>2.8800095999999997</v>
      </c>
      <c r="P339" s="809"/>
      <c r="Q339" s="809"/>
      <c r="R339" s="796"/>
      <c r="S339" s="439"/>
      <c r="T339" s="439"/>
      <c r="U339" s="439"/>
      <c r="V339" s="463"/>
      <c r="W339" s="795"/>
      <c r="X339" s="441"/>
      <c r="Y339" s="796"/>
      <c r="Z339" s="796"/>
      <c r="AA339" s="433"/>
      <c r="AB339" s="434"/>
      <c r="AC339" s="434"/>
      <c r="AD339" s="434"/>
      <c r="AE339" s="434"/>
      <c r="AF339" s="434"/>
      <c r="AG339" s="434"/>
      <c r="AH339" s="434"/>
      <c r="AI339" s="434"/>
      <c r="AJ339" s="434"/>
      <c r="AK339" s="434"/>
      <c r="AL339" s="434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86"/>
      <c r="BO339" s="187"/>
      <c r="BP339" s="187"/>
      <c r="BQ339" s="187"/>
    </row>
    <row r="340" spans="1:69" s="188" customFormat="1" ht="120" customHeight="1" x14ac:dyDescent="1.35">
      <c r="A340" s="473" t="s">
        <v>21</v>
      </c>
      <c r="B340" s="499" t="s">
        <v>198</v>
      </c>
      <c r="C340" s="499" t="s">
        <v>198</v>
      </c>
      <c r="D340" s="498" t="s">
        <v>53</v>
      </c>
      <c r="E340" s="500">
        <v>1.1000000000000001</v>
      </c>
      <c r="F340" s="214">
        <v>1</v>
      </c>
      <c r="G340" s="498" t="s">
        <v>85</v>
      </c>
      <c r="H340" s="51" t="s">
        <v>45</v>
      </c>
      <c r="I340" s="54">
        <v>0.46160000000000001</v>
      </c>
      <c r="J340" s="595">
        <f t="shared" si="73"/>
        <v>0.5077600000000001</v>
      </c>
      <c r="K340" s="595">
        <f t="shared" si="68"/>
        <v>7.2338410958904115E-2</v>
      </c>
      <c r="L340" s="595">
        <f t="shared" si="69"/>
        <v>2.1701523287671236</v>
      </c>
      <c r="M340" s="595">
        <f t="shared" si="70"/>
        <v>2.2424907397260276</v>
      </c>
      <c r="N340" s="595">
        <f t="shared" si="71"/>
        <v>2.2002933328510776</v>
      </c>
      <c r="O340" s="598">
        <f t="shared" si="72"/>
        <v>26.403520000000004</v>
      </c>
      <c r="P340" s="496"/>
      <c r="Q340" s="495"/>
      <c r="R340" s="495"/>
      <c r="S340" s="439"/>
      <c r="T340" s="439"/>
      <c r="U340" s="439"/>
      <c r="V340" s="463"/>
      <c r="W340" s="497"/>
      <c r="X340" s="441"/>
      <c r="Y340" s="495"/>
      <c r="Z340" s="495"/>
      <c r="AA340" s="433"/>
      <c r="AB340" s="434"/>
      <c r="AC340" s="434"/>
      <c r="AD340" s="434"/>
      <c r="AE340" s="434"/>
      <c r="AF340" s="434"/>
      <c r="AG340" s="434"/>
      <c r="AH340" s="434"/>
      <c r="AI340" s="434"/>
      <c r="AJ340" s="434"/>
      <c r="AK340" s="434"/>
      <c r="AL340" s="434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86">
        <v>30.3</v>
      </c>
      <c r="BO340" s="187"/>
      <c r="BP340" s="187"/>
      <c r="BQ340" s="187"/>
    </row>
    <row r="341" spans="1:69" s="188" customFormat="1" ht="120" customHeight="1" x14ac:dyDescent="1.35">
      <c r="A341" s="473" t="s">
        <v>21</v>
      </c>
      <c r="B341" s="499" t="s">
        <v>124</v>
      </c>
      <c r="C341" s="498" t="s">
        <v>199</v>
      </c>
      <c r="D341" s="498" t="s">
        <v>53</v>
      </c>
      <c r="E341" s="500">
        <v>1.1000000000000001</v>
      </c>
      <c r="F341" s="214">
        <v>5</v>
      </c>
      <c r="G341" s="498" t="s">
        <v>84</v>
      </c>
      <c r="H341" s="51" t="s">
        <v>45</v>
      </c>
      <c r="I341" s="54">
        <v>0.46160000000000001</v>
      </c>
      <c r="J341" s="595">
        <f t="shared" si="73"/>
        <v>2.5388000000000002</v>
      </c>
      <c r="K341" s="595">
        <f t="shared" si="68"/>
        <v>0.3616920547945206</v>
      </c>
      <c r="L341" s="595">
        <f t="shared" si="69"/>
        <v>10.850761643835618</v>
      </c>
      <c r="M341" s="595">
        <f t="shared" si="70"/>
        <v>11.212453698630139</v>
      </c>
      <c r="N341" s="595">
        <f t="shared" si="71"/>
        <v>11.001466664255387</v>
      </c>
      <c r="O341" s="598">
        <f t="shared" si="72"/>
        <v>132.01760000000002</v>
      </c>
      <c r="P341" s="809"/>
      <c r="Q341" s="796"/>
      <c r="R341" s="796"/>
      <c r="S341" s="439"/>
      <c r="T341" s="439"/>
      <c r="U341" s="462"/>
      <c r="V341" s="463"/>
      <c r="W341" s="795"/>
      <c r="X341" s="441"/>
      <c r="Y341" s="796"/>
      <c r="Z341" s="796"/>
      <c r="AA341" s="433"/>
      <c r="AB341" s="434"/>
      <c r="AC341" s="434"/>
      <c r="AD341" s="434"/>
      <c r="AE341" s="434"/>
      <c r="AF341" s="434"/>
      <c r="AG341" s="434"/>
      <c r="AH341" s="434"/>
      <c r="AI341" s="434"/>
      <c r="AJ341" s="434"/>
      <c r="AK341" s="434"/>
      <c r="AL341" s="434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86"/>
      <c r="BO341" s="187"/>
      <c r="BP341" s="187"/>
      <c r="BQ341" s="187"/>
    </row>
    <row r="342" spans="1:69" s="188" customFormat="1" ht="120" customHeight="1" x14ac:dyDescent="1.35">
      <c r="A342" s="473" t="s">
        <v>21</v>
      </c>
      <c r="B342" s="499" t="s">
        <v>124</v>
      </c>
      <c r="C342" s="498" t="s">
        <v>199</v>
      </c>
      <c r="D342" s="498" t="s">
        <v>53</v>
      </c>
      <c r="E342" s="500">
        <v>1.1000000000000001</v>
      </c>
      <c r="F342" s="214">
        <v>1</v>
      </c>
      <c r="G342" s="498" t="s">
        <v>86</v>
      </c>
      <c r="H342" s="501" t="s">
        <v>88</v>
      </c>
      <c r="I342" s="54">
        <v>0.23077</v>
      </c>
      <c r="J342" s="595">
        <f t="shared" si="73"/>
        <v>0.25384700000000004</v>
      </c>
      <c r="K342" s="595">
        <f t="shared" si="68"/>
        <v>3.6164504109589046E-2</v>
      </c>
      <c r="L342" s="595">
        <f t="shared" si="69"/>
        <v>1.0849351232876714</v>
      </c>
      <c r="M342" s="595">
        <f t="shared" si="70"/>
        <v>1.1210996273972604</v>
      </c>
      <c r="N342" s="595">
        <f t="shared" si="71"/>
        <v>1.1000036664255701</v>
      </c>
      <c r="O342" s="598">
        <f t="shared" si="72"/>
        <v>13.200044000000002</v>
      </c>
      <c r="P342" s="809"/>
      <c r="Q342" s="809"/>
      <c r="R342" s="796"/>
      <c r="S342" s="439"/>
      <c r="T342" s="439"/>
      <c r="U342" s="462"/>
      <c r="V342" s="463"/>
      <c r="W342" s="795"/>
      <c r="X342" s="441"/>
      <c r="Y342" s="796"/>
      <c r="Z342" s="796"/>
      <c r="AA342" s="433"/>
      <c r="AB342" s="434"/>
      <c r="AC342" s="434"/>
      <c r="AD342" s="434"/>
      <c r="AE342" s="434"/>
      <c r="AF342" s="434"/>
      <c r="AG342" s="434"/>
      <c r="AH342" s="434"/>
      <c r="AI342" s="434"/>
      <c r="AJ342" s="434"/>
      <c r="AK342" s="434"/>
      <c r="AL342" s="434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86"/>
      <c r="BO342" s="187"/>
      <c r="BP342" s="187"/>
      <c r="BQ342" s="187"/>
    </row>
    <row r="343" spans="1:69" s="188" customFormat="1" ht="120" customHeight="1" x14ac:dyDescent="1.35">
      <c r="A343" s="473" t="s">
        <v>21</v>
      </c>
      <c r="B343" s="499" t="s">
        <v>124</v>
      </c>
      <c r="C343" s="498" t="s">
        <v>199</v>
      </c>
      <c r="D343" s="498" t="s">
        <v>53</v>
      </c>
      <c r="E343" s="500">
        <v>1.1000000000000001</v>
      </c>
      <c r="F343" s="214">
        <v>3</v>
      </c>
      <c r="G343" s="498" t="s">
        <v>85</v>
      </c>
      <c r="H343" s="501" t="s">
        <v>88</v>
      </c>
      <c r="I343" s="54">
        <v>0.23077</v>
      </c>
      <c r="J343" s="595">
        <f t="shared" si="73"/>
        <v>0.76154100000000002</v>
      </c>
      <c r="K343" s="595">
        <f t="shared" si="68"/>
        <v>0.10849351232876712</v>
      </c>
      <c r="L343" s="595">
        <f t="shared" si="69"/>
        <v>3.2548053698630137</v>
      </c>
      <c r="M343" s="595">
        <f t="shared" si="70"/>
        <v>3.3632988821917809</v>
      </c>
      <c r="N343" s="595">
        <f t="shared" si="71"/>
        <v>3.3000109992767102</v>
      </c>
      <c r="O343" s="598">
        <f t="shared" si="72"/>
        <v>39.600132000000002</v>
      </c>
      <c r="P343" s="809"/>
      <c r="Q343" s="809"/>
      <c r="R343" s="796"/>
      <c r="S343" s="439"/>
      <c r="T343" s="439"/>
      <c r="U343" s="462"/>
      <c r="V343" s="463"/>
      <c r="W343" s="795"/>
      <c r="X343" s="441"/>
      <c r="Y343" s="796"/>
      <c r="Z343" s="796"/>
      <c r="AA343" s="433"/>
      <c r="AB343" s="434"/>
      <c r="AC343" s="434"/>
      <c r="AD343" s="434"/>
      <c r="AE343" s="434"/>
      <c r="AF343" s="434"/>
      <c r="AG343" s="434"/>
      <c r="AH343" s="434"/>
      <c r="AI343" s="434"/>
      <c r="AJ343" s="434"/>
      <c r="AK343" s="434"/>
      <c r="AL343" s="434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98"/>
      <c r="BD343" s="198"/>
      <c r="BE343" s="198"/>
      <c r="BF343" s="198"/>
      <c r="BG343" s="198"/>
      <c r="BH343" s="198"/>
      <c r="BI343" s="198"/>
      <c r="BJ343" s="198"/>
      <c r="BK343" s="198"/>
      <c r="BL343" s="198"/>
      <c r="BM343" s="198"/>
      <c r="BN343" s="186"/>
      <c r="BO343" s="187"/>
      <c r="BP343" s="187"/>
      <c r="BQ343" s="187"/>
    </row>
    <row r="344" spans="1:69" s="188" customFormat="1" ht="120" customHeight="1" x14ac:dyDescent="1.35">
      <c r="A344" s="473" t="s">
        <v>21</v>
      </c>
      <c r="B344" s="499" t="s">
        <v>124</v>
      </c>
      <c r="C344" s="498" t="s">
        <v>199</v>
      </c>
      <c r="D344" s="33" t="s">
        <v>91</v>
      </c>
      <c r="E344" s="48">
        <v>0.12</v>
      </c>
      <c r="F344" s="54">
        <v>1</v>
      </c>
      <c r="G344" s="91" t="s">
        <v>260</v>
      </c>
      <c r="H344" s="91" t="s">
        <v>45</v>
      </c>
      <c r="I344" s="49">
        <v>0.46160000000000001</v>
      </c>
      <c r="J344" s="595">
        <f t="shared" si="73"/>
        <v>5.5391999999999997E-2</v>
      </c>
      <c r="K344" s="595">
        <f t="shared" si="68"/>
        <v>7.8914630136986304E-3</v>
      </c>
      <c r="L344" s="595"/>
      <c r="M344" s="595"/>
      <c r="N344" s="595">
        <f t="shared" si="71"/>
        <v>0.24003199994739025</v>
      </c>
      <c r="O344" s="598">
        <f t="shared" si="72"/>
        <v>2.8803839999999998</v>
      </c>
      <c r="P344" s="809"/>
      <c r="Q344" s="809"/>
      <c r="R344" s="796"/>
      <c r="S344" s="439"/>
      <c r="T344" s="439"/>
      <c r="U344" s="462"/>
      <c r="V344" s="463"/>
      <c r="W344" s="795"/>
      <c r="X344" s="586"/>
      <c r="Y344" s="796"/>
      <c r="Z344" s="796"/>
      <c r="AA344" s="433"/>
      <c r="AB344" s="434"/>
      <c r="AC344" s="434"/>
      <c r="AD344" s="434"/>
      <c r="AE344" s="434"/>
      <c r="AF344" s="434"/>
      <c r="AG344" s="434"/>
      <c r="AH344" s="434"/>
      <c r="AI344" s="434"/>
      <c r="AJ344" s="434"/>
      <c r="AK344" s="434"/>
      <c r="AL344" s="434"/>
      <c r="AM344" s="198"/>
      <c r="AN344" s="198"/>
      <c r="AO344" s="198"/>
      <c r="AP344" s="198"/>
      <c r="AQ344" s="198"/>
      <c r="AR344" s="198"/>
      <c r="AS344" s="198"/>
      <c r="AT344" s="198"/>
      <c r="AU344" s="198"/>
      <c r="AV344" s="198"/>
      <c r="AW344" s="198"/>
      <c r="AX344" s="198"/>
      <c r="AY344" s="198"/>
      <c r="AZ344" s="198"/>
      <c r="BA344" s="198"/>
      <c r="BB344" s="198"/>
      <c r="BC344" s="198"/>
      <c r="BD344" s="198"/>
      <c r="BE344" s="198"/>
      <c r="BF344" s="198"/>
      <c r="BG344" s="198"/>
      <c r="BH344" s="198"/>
      <c r="BI344" s="198"/>
      <c r="BJ344" s="198"/>
      <c r="BK344" s="198"/>
      <c r="BL344" s="198"/>
      <c r="BM344" s="198"/>
      <c r="BN344" s="186"/>
      <c r="BO344" s="187"/>
      <c r="BP344" s="187"/>
      <c r="BQ344" s="187"/>
    </row>
    <row r="345" spans="1:69" s="188" customFormat="1" ht="120" customHeight="1" x14ac:dyDescent="1.35">
      <c r="A345" s="473" t="s">
        <v>21</v>
      </c>
      <c r="B345" s="499" t="s">
        <v>124</v>
      </c>
      <c r="C345" s="498" t="s">
        <v>200</v>
      </c>
      <c r="D345" s="498" t="s">
        <v>53</v>
      </c>
      <c r="E345" s="500">
        <v>1.1000000000000001</v>
      </c>
      <c r="F345" s="214">
        <v>2</v>
      </c>
      <c r="G345" s="498" t="s">
        <v>84</v>
      </c>
      <c r="H345" s="51" t="s">
        <v>45</v>
      </c>
      <c r="I345" s="54">
        <v>0.46160000000000001</v>
      </c>
      <c r="J345" s="595">
        <f>F345*E345*I345</f>
        <v>1.0155200000000002</v>
      </c>
      <c r="K345" s="595">
        <f t="shared" si="68"/>
        <v>0.14467682191780823</v>
      </c>
      <c r="L345" s="595">
        <f t="shared" si="69"/>
        <v>4.3403046575342472</v>
      </c>
      <c r="M345" s="595">
        <f t="shared" si="70"/>
        <v>4.4849814794520553</v>
      </c>
      <c r="N345" s="595">
        <f t="shared" si="71"/>
        <v>4.4005866657021553</v>
      </c>
      <c r="O345" s="598">
        <f t="shared" si="72"/>
        <v>52.807040000000008</v>
      </c>
      <c r="P345" s="809"/>
      <c r="Q345" s="809"/>
      <c r="R345" s="796"/>
      <c r="S345" s="439"/>
      <c r="T345" s="439"/>
      <c r="U345" s="462"/>
      <c r="V345" s="463"/>
      <c r="W345" s="795"/>
      <c r="X345" s="441"/>
      <c r="Y345" s="796"/>
      <c r="Z345" s="796"/>
      <c r="AA345" s="433"/>
      <c r="AB345" s="434"/>
      <c r="AC345" s="434"/>
      <c r="AD345" s="434"/>
      <c r="AE345" s="434"/>
      <c r="AF345" s="434"/>
      <c r="AG345" s="434"/>
      <c r="AH345" s="434"/>
      <c r="AI345" s="434"/>
      <c r="AJ345" s="434"/>
      <c r="AK345" s="434"/>
      <c r="AL345" s="434"/>
      <c r="AM345" s="198"/>
      <c r="AN345" s="198"/>
      <c r="AO345" s="198"/>
      <c r="AP345" s="198"/>
      <c r="AQ345" s="198"/>
      <c r="AR345" s="198"/>
      <c r="AS345" s="198"/>
      <c r="AT345" s="198"/>
      <c r="AU345" s="198"/>
      <c r="AV345" s="198"/>
      <c r="AW345" s="198"/>
      <c r="AX345" s="198"/>
      <c r="AY345" s="198"/>
      <c r="AZ345" s="198"/>
      <c r="BA345" s="198"/>
      <c r="BB345" s="198"/>
      <c r="BC345" s="198"/>
      <c r="BD345" s="198"/>
      <c r="BE345" s="198"/>
      <c r="BF345" s="198"/>
      <c r="BG345" s="198"/>
      <c r="BH345" s="198"/>
      <c r="BI345" s="198"/>
      <c r="BJ345" s="198"/>
      <c r="BK345" s="198"/>
      <c r="BL345" s="198"/>
      <c r="BM345" s="198"/>
      <c r="BN345" s="186"/>
      <c r="BO345" s="187"/>
      <c r="BP345" s="187"/>
      <c r="BQ345" s="187"/>
    </row>
    <row r="346" spans="1:69" s="188" customFormat="1" ht="120" customHeight="1" x14ac:dyDescent="1.35">
      <c r="A346" s="473" t="s">
        <v>21</v>
      </c>
      <c r="B346" s="499" t="s">
        <v>124</v>
      </c>
      <c r="C346" s="498" t="s">
        <v>200</v>
      </c>
      <c r="D346" s="498" t="s">
        <v>53</v>
      </c>
      <c r="E346" s="500">
        <v>1.1000000000000001</v>
      </c>
      <c r="F346" s="214">
        <v>1</v>
      </c>
      <c r="G346" s="498" t="s">
        <v>86</v>
      </c>
      <c r="H346" s="501" t="s">
        <v>88</v>
      </c>
      <c r="I346" s="54">
        <v>0.23077</v>
      </c>
      <c r="J346" s="595">
        <f t="shared" si="73"/>
        <v>0.25384700000000004</v>
      </c>
      <c r="K346" s="595">
        <f t="shared" si="68"/>
        <v>3.6164504109589046E-2</v>
      </c>
      <c r="L346" s="595">
        <f t="shared" si="69"/>
        <v>1.0849351232876714</v>
      </c>
      <c r="M346" s="595">
        <f t="shared" si="70"/>
        <v>1.1210996273972604</v>
      </c>
      <c r="N346" s="595">
        <f t="shared" si="71"/>
        <v>1.1000036664255701</v>
      </c>
      <c r="O346" s="598">
        <f t="shared" si="72"/>
        <v>13.200044000000002</v>
      </c>
      <c r="P346" s="809"/>
      <c r="Q346" s="809"/>
      <c r="R346" s="796"/>
      <c r="S346" s="439"/>
      <c r="T346" s="439"/>
      <c r="U346" s="462"/>
      <c r="V346" s="463"/>
      <c r="W346" s="795"/>
      <c r="X346" s="441"/>
      <c r="Y346" s="796"/>
      <c r="Z346" s="796"/>
      <c r="AA346" s="433"/>
      <c r="AB346" s="434"/>
      <c r="AC346" s="434"/>
      <c r="AD346" s="434"/>
      <c r="AE346" s="434"/>
      <c r="AF346" s="434"/>
      <c r="AG346" s="434"/>
      <c r="AH346" s="434"/>
      <c r="AI346" s="434"/>
      <c r="AJ346" s="434"/>
      <c r="AK346" s="434"/>
      <c r="AL346" s="434"/>
      <c r="AM346" s="198"/>
      <c r="AN346" s="198"/>
      <c r="AO346" s="198"/>
      <c r="AP346" s="198"/>
      <c r="AQ346" s="198"/>
      <c r="AR346" s="198"/>
      <c r="AS346" s="198"/>
      <c r="AT346" s="198"/>
      <c r="AU346" s="198"/>
      <c r="AV346" s="198"/>
      <c r="AW346" s="198"/>
      <c r="AX346" s="198"/>
      <c r="AY346" s="198"/>
      <c r="AZ346" s="198"/>
      <c r="BA346" s="198"/>
      <c r="BB346" s="198"/>
      <c r="BC346" s="198"/>
      <c r="BD346" s="198"/>
      <c r="BE346" s="198"/>
      <c r="BF346" s="198"/>
      <c r="BG346" s="198"/>
      <c r="BH346" s="198"/>
      <c r="BI346" s="198"/>
      <c r="BJ346" s="198"/>
      <c r="BK346" s="198"/>
      <c r="BL346" s="198"/>
      <c r="BM346" s="198"/>
      <c r="BN346" s="186"/>
      <c r="BO346" s="187"/>
      <c r="BP346" s="187"/>
      <c r="BQ346" s="187"/>
    </row>
    <row r="347" spans="1:69" s="188" customFormat="1" ht="120" customHeight="1" x14ac:dyDescent="1.35">
      <c r="A347" s="473" t="s">
        <v>21</v>
      </c>
      <c r="B347" s="499" t="s">
        <v>124</v>
      </c>
      <c r="C347" s="498" t="s">
        <v>200</v>
      </c>
      <c r="D347" s="498" t="s">
        <v>53</v>
      </c>
      <c r="E347" s="500">
        <v>1.1000000000000001</v>
      </c>
      <c r="F347" s="214">
        <v>2</v>
      </c>
      <c r="G347" s="498" t="s">
        <v>85</v>
      </c>
      <c r="H347" s="501" t="s">
        <v>88</v>
      </c>
      <c r="I347" s="54">
        <v>0.23077</v>
      </c>
      <c r="J347" s="595">
        <f t="shared" si="73"/>
        <v>0.50769400000000009</v>
      </c>
      <c r="K347" s="595">
        <f t="shared" si="68"/>
        <v>7.2329008219178093E-2</v>
      </c>
      <c r="L347" s="595">
        <f t="shared" si="69"/>
        <v>2.1698702465753428</v>
      </c>
      <c r="M347" s="595">
        <f t="shared" si="70"/>
        <v>2.2421992547945209</v>
      </c>
      <c r="N347" s="595">
        <f t="shared" si="71"/>
        <v>2.2000073328511403</v>
      </c>
      <c r="O347" s="598">
        <f t="shared" si="72"/>
        <v>26.400088000000004</v>
      </c>
      <c r="P347" s="809"/>
      <c r="Q347" s="809"/>
      <c r="R347" s="796"/>
      <c r="S347" s="439"/>
      <c r="T347" s="439"/>
      <c r="U347" s="462"/>
      <c r="V347" s="463"/>
      <c r="W347" s="795"/>
      <c r="X347" s="441"/>
      <c r="Y347" s="796"/>
      <c r="Z347" s="796"/>
      <c r="AA347" s="433"/>
      <c r="AB347" s="434"/>
      <c r="AC347" s="434"/>
      <c r="AD347" s="434"/>
      <c r="AE347" s="434"/>
      <c r="AF347" s="434"/>
      <c r="AG347" s="434"/>
      <c r="AH347" s="434"/>
      <c r="AI347" s="434"/>
      <c r="AJ347" s="434"/>
      <c r="AK347" s="434"/>
      <c r="AL347" s="434"/>
      <c r="AM347" s="198"/>
      <c r="AN347" s="198"/>
      <c r="AO347" s="198"/>
      <c r="AP347" s="198"/>
      <c r="AQ347" s="198"/>
      <c r="AR347" s="198"/>
      <c r="AS347" s="198"/>
      <c r="AT347" s="198"/>
      <c r="AU347" s="198"/>
      <c r="AV347" s="198"/>
      <c r="AW347" s="198"/>
      <c r="AX347" s="198"/>
      <c r="AY347" s="198"/>
      <c r="AZ347" s="19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86"/>
      <c r="BO347" s="187"/>
      <c r="BP347" s="187"/>
      <c r="BQ347" s="187"/>
    </row>
    <row r="348" spans="1:69" s="188" customFormat="1" ht="120" customHeight="1" x14ac:dyDescent="1.35">
      <c r="A348" s="473" t="s">
        <v>21</v>
      </c>
      <c r="B348" s="499" t="s">
        <v>124</v>
      </c>
      <c r="C348" s="498" t="s">
        <v>225</v>
      </c>
      <c r="D348" s="498" t="s">
        <v>53</v>
      </c>
      <c r="E348" s="500">
        <v>1.1000000000000001</v>
      </c>
      <c r="F348" s="214">
        <v>1</v>
      </c>
      <c r="G348" s="498" t="s">
        <v>84</v>
      </c>
      <c r="H348" s="501" t="s">
        <v>88</v>
      </c>
      <c r="I348" s="54">
        <v>0.23077</v>
      </c>
      <c r="J348" s="595">
        <f t="shared" ref="J348:J350" si="74">F348*E348*I348</f>
        <v>0.25384700000000004</v>
      </c>
      <c r="K348" s="595">
        <f t="shared" ref="K348:K350" si="75">O348/365</f>
        <v>3.6164504109589046E-2</v>
      </c>
      <c r="L348" s="595">
        <f t="shared" ref="L348:L350" si="76">K348*30</f>
        <v>1.0849351232876714</v>
      </c>
      <c r="M348" s="595">
        <f t="shared" ref="M348:M350" si="77">K348*31</f>
        <v>1.1210996273972604</v>
      </c>
      <c r="N348" s="595">
        <f t="shared" ref="N348:N350" si="78">K348*30.41666666</f>
        <v>1.1000036664255701</v>
      </c>
      <c r="O348" s="598">
        <f t="shared" ref="O348:O350" si="79">J348*52</f>
        <v>13.200044000000002</v>
      </c>
      <c r="P348" s="809"/>
      <c r="Q348" s="809"/>
      <c r="R348" s="796"/>
      <c r="S348" s="439"/>
      <c r="T348" s="439"/>
      <c r="U348" s="462"/>
      <c r="V348" s="463"/>
      <c r="W348" s="795"/>
      <c r="X348" s="491"/>
      <c r="Y348" s="796"/>
      <c r="Z348" s="796"/>
      <c r="AA348" s="433"/>
      <c r="AB348" s="434"/>
      <c r="AC348" s="434"/>
      <c r="AD348" s="434"/>
      <c r="AE348" s="434"/>
      <c r="AF348" s="434"/>
      <c r="AG348" s="434"/>
      <c r="AH348" s="434"/>
      <c r="AI348" s="434"/>
      <c r="AJ348" s="434"/>
      <c r="AK348" s="434"/>
      <c r="AL348" s="434"/>
      <c r="AM348" s="198"/>
      <c r="AN348" s="198"/>
      <c r="AO348" s="198"/>
      <c r="AP348" s="198"/>
      <c r="AQ348" s="198"/>
      <c r="AR348" s="198"/>
      <c r="AS348" s="198"/>
      <c r="AT348" s="198"/>
      <c r="AU348" s="198"/>
      <c r="AV348" s="198"/>
      <c r="AW348" s="198"/>
      <c r="AX348" s="198"/>
      <c r="AY348" s="198"/>
      <c r="AZ348" s="198"/>
      <c r="BA348" s="198"/>
      <c r="BB348" s="198"/>
      <c r="BC348" s="198"/>
      <c r="BD348" s="198"/>
      <c r="BE348" s="198"/>
      <c r="BF348" s="198"/>
      <c r="BG348" s="198"/>
      <c r="BH348" s="198"/>
      <c r="BI348" s="198"/>
      <c r="BJ348" s="198"/>
      <c r="BK348" s="198"/>
      <c r="BL348" s="198"/>
      <c r="BM348" s="198"/>
      <c r="BN348" s="186"/>
      <c r="BO348" s="187"/>
      <c r="BP348" s="187"/>
      <c r="BQ348" s="187"/>
    </row>
    <row r="349" spans="1:69" s="188" customFormat="1" ht="120" customHeight="1" x14ac:dyDescent="1.35">
      <c r="A349" s="473" t="s">
        <v>21</v>
      </c>
      <c r="B349" s="499" t="s">
        <v>124</v>
      </c>
      <c r="C349" s="498" t="s">
        <v>225</v>
      </c>
      <c r="D349" s="498" t="s">
        <v>53</v>
      </c>
      <c r="E349" s="500">
        <v>1.1000000000000001</v>
      </c>
      <c r="F349" s="214">
        <v>1</v>
      </c>
      <c r="G349" s="498" t="s">
        <v>86</v>
      </c>
      <c r="H349" s="501" t="s">
        <v>88</v>
      </c>
      <c r="I349" s="54">
        <v>0.23077</v>
      </c>
      <c r="J349" s="595">
        <f t="shared" si="74"/>
        <v>0.25384700000000004</v>
      </c>
      <c r="K349" s="595">
        <f t="shared" si="75"/>
        <v>3.6164504109589046E-2</v>
      </c>
      <c r="L349" s="595">
        <f t="shared" si="76"/>
        <v>1.0849351232876714</v>
      </c>
      <c r="M349" s="595">
        <f t="shared" si="77"/>
        <v>1.1210996273972604</v>
      </c>
      <c r="N349" s="595">
        <f t="shared" si="78"/>
        <v>1.1000036664255701</v>
      </c>
      <c r="O349" s="598">
        <f t="shared" si="79"/>
        <v>13.200044000000002</v>
      </c>
      <c r="P349" s="809"/>
      <c r="Q349" s="809"/>
      <c r="R349" s="796"/>
      <c r="S349" s="439"/>
      <c r="T349" s="439"/>
      <c r="U349" s="462"/>
      <c r="V349" s="463"/>
      <c r="W349" s="795"/>
      <c r="X349" s="491"/>
      <c r="Y349" s="796"/>
      <c r="Z349" s="796"/>
      <c r="AA349" s="433"/>
      <c r="AB349" s="434"/>
      <c r="AC349" s="434"/>
      <c r="AD349" s="434"/>
      <c r="AE349" s="434"/>
      <c r="AF349" s="434"/>
      <c r="AG349" s="434"/>
      <c r="AH349" s="434"/>
      <c r="AI349" s="434"/>
      <c r="AJ349" s="434"/>
      <c r="AK349" s="434"/>
      <c r="AL349" s="434"/>
      <c r="AM349" s="198"/>
      <c r="AN349" s="198"/>
      <c r="AO349" s="198"/>
      <c r="AP349" s="198"/>
      <c r="AQ349" s="198"/>
      <c r="AR349" s="198"/>
      <c r="AS349" s="198"/>
      <c r="AT349" s="198"/>
      <c r="AU349" s="198"/>
      <c r="AV349" s="198"/>
      <c r="AW349" s="198"/>
      <c r="AX349" s="198"/>
      <c r="AY349" s="198"/>
      <c r="AZ349" s="198"/>
      <c r="BA349" s="198"/>
      <c r="BB349" s="198"/>
      <c r="BC349" s="198"/>
      <c r="BD349" s="198"/>
      <c r="BE349" s="198"/>
      <c r="BF349" s="198"/>
      <c r="BG349" s="198"/>
      <c r="BH349" s="198"/>
      <c r="BI349" s="198"/>
      <c r="BJ349" s="198"/>
      <c r="BK349" s="198"/>
      <c r="BL349" s="198"/>
      <c r="BM349" s="198"/>
      <c r="BN349" s="186"/>
      <c r="BO349" s="187"/>
      <c r="BP349" s="187"/>
      <c r="BQ349" s="187"/>
    </row>
    <row r="350" spans="1:69" s="188" customFormat="1" ht="120" customHeight="1" x14ac:dyDescent="1.35">
      <c r="A350" s="473" t="s">
        <v>21</v>
      </c>
      <c r="B350" s="499" t="s">
        <v>124</v>
      </c>
      <c r="C350" s="498" t="s">
        <v>225</v>
      </c>
      <c r="D350" s="498" t="s">
        <v>53</v>
      </c>
      <c r="E350" s="500">
        <v>1.1000000000000001</v>
      </c>
      <c r="F350" s="214">
        <v>1</v>
      </c>
      <c r="G350" s="498" t="s">
        <v>85</v>
      </c>
      <c r="H350" s="501" t="s">
        <v>88</v>
      </c>
      <c r="I350" s="54">
        <v>0.23077</v>
      </c>
      <c r="J350" s="595">
        <f t="shared" si="74"/>
        <v>0.25384700000000004</v>
      </c>
      <c r="K350" s="595">
        <f t="shared" si="75"/>
        <v>3.6164504109589046E-2</v>
      </c>
      <c r="L350" s="595">
        <f t="shared" si="76"/>
        <v>1.0849351232876714</v>
      </c>
      <c r="M350" s="595">
        <f t="shared" si="77"/>
        <v>1.1210996273972604</v>
      </c>
      <c r="N350" s="595">
        <f t="shared" si="78"/>
        <v>1.1000036664255701</v>
      </c>
      <c r="O350" s="598">
        <f t="shared" si="79"/>
        <v>13.200044000000002</v>
      </c>
      <c r="P350" s="809"/>
      <c r="Q350" s="809"/>
      <c r="R350" s="796"/>
      <c r="S350" s="439"/>
      <c r="T350" s="439"/>
      <c r="U350" s="462"/>
      <c r="V350" s="463"/>
      <c r="W350" s="795"/>
      <c r="X350" s="491"/>
      <c r="Y350" s="796"/>
      <c r="Z350" s="796"/>
      <c r="AA350" s="433"/>
      <c r="AB350" s="434"/>
      <c r="AC350" s="434"/>
      <c r="AD350" s="434"/>
      <c r="AE350" s="434"/>
      <c r="AF350" s="434"/>
      <c r="AG350" s="434"/>
      <c r="AH350" s="434"/>
      <c r="AI350" s="434"/>
      <c r="AJ350" s="434"/>
      <c r="AK350" s="434"/>
      <c r="AL350" s="434"/>
      <c r="AM350" s="198"/>
      <c r="AN350" s="198"/>
      <c r="AO350" s="198"/>
      <c r="AP350" s="198"/>
      <c r="AQ350" s="198"/>
      <c r="AR350" s="198"/>
      <c r="AS350" s="198"/>
      <c r="AT350" s="198"/>
      <c r="AU350" s="198"/>
      <c r="AV350" s="198"/>
      <c r="AW350" s="198"/>
      <c r="AX350" s="198"/>
      <c r="AY350" s="198"/>
      <c r="AZ350" s="198"/>
      <c r="BA350" s="198"/>
      <c r="BB350" s="198"/>
      <c r="BC350" s="198"/>
      <c r="BD350" s="198"/>
      <c r="BE350" s="198"/>
      <c r="BF350" s="198"/>
      <c r="BG350" s="198"/>
      <c r="BH350" s="198"/>
      <c r="BI350" s="198"/>
      <c r="BJ350" s="198"/>
      <c r="BK350" s="198"/>
      <c r="BL350" s="198"/>
      <c r="BM350" s="198"/>
      <c r="BN350" s="186"/>
      <c r="BO350" s="187"/>
      <c r="BP350" s="187"/>
      <c r="BQ350" s="187"/>
    </row>
    <row r="351" spans="1:69" s="188" customFormat="1" ht="120" customHeight="1" x14ac:dyDescent="1.35">
      <c r="A351" s="473" t="s">
        <v>21</v>
      </c>
      <c r="B351" s="499" t="s">
        <v>124</v>
      </c>
      <c r="C351" s="498" t="s">
        <v>223</v>
      </c>
      <c r="D351" s="498" t="s">
        <v>53</v>
      </c>
      <c r="E351" s="500">
        <v>1.1000000000000001</v>
      </c>
      <c r="F351" s="214">
        <v>1</v>
      </c>
      <c r="G351" s="498" t="s">
        <v>84</v>
      </c>
      <c r="H351" s="501" t="s">
        <v>88</v>
      </c>
      <c r="I351" s="54">
        <v>0.23077</v>
      </c>
      <c r="J351" s="595">
        <f t="shared" si="73"/>
        <v>0.25384700000000004</v>
      </c>
      <c r="K351" s="595">
        <f t="shared" si="68"/>
        <v>3.6164504109589046E-2</v>
      </c>
      <c r="L351" s="595">
        <f t="shared" si="69"/>
        <v>1.0849351232876714</v>
      </c>
      <c r="M351" s="595">
        <f t="shared" si="70"/>
        <v>1.1210996273972604</v>
      </c>
      <c r="N351" s="595">
        <f t="shared" si="71"/>
        <v>1.1000036664255701</v>
      </c>
      <c r="O351" s="598">
        <f t="shared" si="72"/>
        <v>13.200044000000002</v>
      </c>
      <c r="P351" s="809"/>
      <c r="Q351" s="809"/>
      <c r="R351" s="796"/>
      <c r="S351" s="439"/>
      <c r="T351" s="439"/>
      <c r="U351" s="462"/>
      <c r="V351" s="463"/>
      <c r="W351" s="795"/>
      <c r="X351" s="441"/>
      <c r="Y351" s="796"/>
      <c r="Z351" s="796"/>
      <c r="AA351" s="433"/>
      <c r="AB351" s="434"/>
      <c r="AC351" s="434"/>
      <c r="AD351" s="434"/>
      <c r="AE351" s="434"/>
      <c r="AF351" s="434"/>
      <c r="AG351" s="434"/>
      <c r="AH351" s="434"/>
      <c r="AI351" s="434"/>
      <c r="AJ351" s="434"/>
      <c r="AK351" s="434"/>
      <c r="AL351" s="434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8"/>
      <c r="BA351" s="198"/>
      <c r="BB351" s="198"/>
      <c r="BC351" s="198"/>
      <c r="BD351" s="198"/>
      <c r="BE351" s="198"/>
      <c r="BF351" s="198"/>
      <c r="BG351" s="198"/>
      <c r="BH351" s="198"/>
      <c r="BI351" s="198"/>
      <c r="BJ351" s="198"/>
      <c r="BK351" s="198"/>
      <c r="BL351" s="198"/>
      <c r="BM351" s="198"/>
      <c r="BN351" s="186"/>
      <c r="BO351" s="187"/>
      <c r="BP351" s="187"/>
      <c r="BQ351" s="187"/>
    </row>
    <row r="352" spans="1:69" s="188" customFormat="1" ht="120" customHeight="1" x14ac:dyDescent="1.35">
      <c r="A352" s="473" t="s">
        <v>21</v>
      </c>
      <c r="B352" s="499" t="s">
        <v>124</v>
      </c>
      <c r="C352" s="498" t="s">
        <v>223</v>
      </c>
      <c r="D352" s="498" t="s">
        <v>53</v>
      </c>
      <c r="E352" s="500">
        <v>1.1000000000000001</v>
      </c>
      <c r="F352" s="214">
        <v>1</v>
      </c>
      <c r="G352" s="498" t="s">
        <v>86</v>
      </c>
      <c r="H352" s="501" t="s">
        <v>88</v>
      </c>
      <c r="I352" s="54">
        <v>0.23077</v>
      </c>
      <c r="J352" s="595">
        <f t="shared" si="73"/>
        <v>0.25384700000000004</v>
      </c>
      <c r="K352" s="595">
        <f t="shared" si="68"/>
        <v>3.6164504109589046E-2</v>
      </c>
      <c r="L352" s="595">
        <f t="shared" si="69"/>
        <v>1.0849351232876714</v>
      </c>
      <c r="M352" s="595">
        <f t="shared" si="70"/>
        <v>1.1210996273972604</v>
      </c>
      <c r="N352" s="595">
        <f t="shared" si="71"/>
        <v>1.1000036664255701</v>
      </c>
      <c r="O352" s="598">
        <f t="shared" si="72"/>
        <v>13.200044000000002</v>
      </c>
      <c r="P352" s="809"/>
      <c r="Q352" s="809"/>
      <c r="R352" s="796"/>
      <c r="S352" s="439"/>
      <c r="T352" s="439"/>
      <c r="U352" s="462"/>
      <c r="V352" s="463"/>
      <c r="W352" s="795"/>
      <c r="X352" s="441"/>
      <c r="Y352" s="796"/>
      <c r="Z352" s="796"/>
      <c r="AA352" s="433"/>
      <c r="AB352" s="434"/>
      <c r="AC352" s="434"/>
      <c r="AD352" s="434"/>
      <c r="AE352" s="434"/>
      <c r="AF352" s="434"/>
      <c r="AG352" s="434"/>
      <c r="AH352" s="434"/>
      <c r="AI352" s="434"/>
      <c r="AJ352" s="434"/>
      <c r="AK352" s="434"/>
      <c r="AL352" s="434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86"/>
      <c r="BO352" s="187"/>
      <c r="BP352" s="187"/>
      <c r="BQ352" s="187"/>
    </row>
    <row r="353" spans="1:69" s="188" customFormat="1" ht="120" customHeight="1" x14ac:dyDescent="1.35">
      <c r="A353" s="473" t="s">
        <v>21</v>
      </c>
      <c r="B353" s="499" t="s">
        <v>124</v>
      </c>
      <c r="C353" s="498" t="s">
        <v>223</v>
      </c>
      <c r="D353" s="498" t="s">
        <v>53</v>
      </c>
      <c r="E353" s="500">
        <v>1.1000000000000001</v>
      </c>
      <c r="F353" s="214">
        <v>1</v>
      </c>
      <c r="G353" s="498" t="s">
        <v>85</v>
      </c>
      <c r="H353" s="501" t="s">
        <v>88</v>
      </c>
      <c r="I353" s="54">
        <v>0.23077</v>
      </c>
      <c r="J353" s="595">
        <f t="shared" si="73"/>
        <v>0.25384700000000004</v>
      </c>
      <c r="K353" s="595">
        <f t="shared" si="68"/>
        <v>3.6164504109589046E-2</v>
      </c>
      <c r="L353" s="595">
        <f t="shared" si="69"/>
        <v>1.0849351232876714</v>
      </c>
      <c r="M353" s="595">
        <f t="shared" si="70"/>
        <v>1.1210996273972604</v>
      </c>
      <c r="N353" s="595">
        <f t="shared" si="71"/>
        <v>1.1000036664255701</v>
      </c>
      <c r="O353" s="598">
        <f t="shared" si="72"/>
        <v>13.200044000000002</v>
      </c>
      <c r="P353" s="809"/>
      <c r="Q353" s="809"/>
      <c r="R353" s="796"/>
      <c r="S353" s="439"/>
      <c r="T353" s="439"/>
      <c r="U353" s="462"/>
      <c r="V353" s="463"/>
      <c r="W353" s="795"/>
      <c r="X353" s="441"/>
      <c r="Y353" s="796"/>
      <c r="Z353" s="796"/>
      <c r="AA353" s="433"/>
      <c r="AB353" s="434"/>
      <c r="AC353" s="434"/>
      <c r="AD353" s="434"/>
      <c r="AE353" s="434"/>
      <c r="AF353" s="434"/>
      <c r="AG353" s="434"/>
      <c r="AH353" s="434"/>
      <c r="AI353" s="434"/>
      <c r="AJ353" s="434"/>
      <c r="AK353" s="434"/>
      <c r="AL353" s="434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86"/>
      <c r="BO353" s="187"/>
      <c r="BP353" s="187"/>
      <c r="BQ353" s="187"/>
    </row>
    <row r="354" spans="1:69" s="188" customFormat="1" ht="120" customHeight="1" x14ac:dyDescent="1.35">
      <c r="A354" s="473" t="s">
        <v>21</v>
      </c>
      <c r="B354" s="499" t="s">
        <v>124</v>
      </c>
      <c r="C354" s="498" t="s">
        <v>201</v>
      </c>
      <c r="D354" s="498" t="s">
        <v>53</v>
      </c>
      <c r="E354" s="500">
        <v>1.1000000000000001</v>
      </c>
      <c r="F354" s="214">
        <v>1</v>
      </c>
      <c r="G354" s="498" t="s">
        <v>84</v>
      </c>
      <c r="H354" s="501" t="s">
        <v>88</v>
      </c>
      <c r="I354" s="54">
        <v>0.23077</v>
      </c>
      <c r="J354" s="595">
        <f t="shared" si="73"/>
        <v>0.25384700000000004</v>
      </c>
      <c r="K354" s="595">
        <f t="shared" si="68"/>
        <v>3.6164504109589046E-2</v>
      </c>
      <c r="L354" s="595">
        <f t="shared" si="69"/>
        <v>1.0849351232876714</v>
      </c>
      <c r="M354" s="595">
        <f t="shared" si="70"/>
        <v>1.1210996273972604</v>
      </c>
      <c r="N354" s="595">
        <f t="shared" si="71"/>
        <v>1.1000036664255701</v>
      </c>
      <c r="O354" s="598">
        <f t="shared" si="72"/>
        <v>13.200044000000002</v>
      </c>
      <c r="P354" s="809"/>
      <c r="Q354" s="809"/>
      <c r="R354" s="796"/>
      <c r="S354" s="439"/>
      <c r="T354" s="439"/>
      <c r="U354" s="462"/>
      <c r="V354" s="463"/>
      <c r="W354" s="795"/>
      <c r="X354" s="441"/>
      <c r="Y354" s="796"/>
      <c r="Z354" s="796"/>
      <c r="AA354" s="433"/>
      <c r="AB354" s="434"/>
      <c r="AC354" s="434"/>
      <c r="AD354" s="434"/>
      <c r="AE354" s="434"/>
      <c r="AF354" s="434"/>
      <c r="AG354" s="434"/>
      <c r="AH354" s="434"/>
      <c r="AI354" s="434"/>
      <c r="AJ354" s="434"/>
      <c r="AK354" s="434"/>
      <c r="AL354" s="434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86"/>
      <c r="BO354" s="187"/>
      <c r="BP354" s="187"/>
      <c r="BQ354" s="187"/>
    </row>
    <row r="355" spans="1:69" s="188" customFormat="1" ht="120" customHeight="1" x14ac:dyDescent="1.35">
      <c r="A355" s="473" t="s">
        <v>21</v>
      </c>
      <c r="B355" s="499" t="s">
        <v>124</v>
      </c>
      <c r="C355" s="498" t="s">
        <v>201</v>
      </c>
      <c r="D355" s="498" t="s">
        <v>53</v>
      </c>
      <c r="E355" s="500">
        <v>1.1000000000000001</v>
      </c>
      <c r="F355" s="214">
        <v>1</v>
      </c>
      <c r="G355" s="498" t="s">
        <v>86</v>
      </c>
      <c r="H355" s="501" t="s">
        <v>88</v>
      </c>
      <c r="I355" s="54">
        <v>0.23077</v>
      </c>
      <c r="J355" s="595">
        <f t="shared" si="73"/>
        <v>0.25384700000000004</v>
      </c>
      <c r="K355" s="595">
        <f t="shared" si="68"/>
        <v>3.6164504109589046E-2</v>
      </c>
      <c r="L355" s="595">
        <f t="shared" si="69"/>
        <v>1.0849351232876714</v>
      </c>
      <c r="M355" s="595">
        <f t="shared" si="70"/>
        <v>1.1210996273972604</v>
      </c>
      <c r="N355" s="595">
        <f t="shared" si="71"/>
        <v>1.1000036664255701</v>
      </c>
      <c r="O355" s="598">
        <f t="shared" si="72"/>
        <v>13.200044000000002</v>
      </c>
      <c r="P355" s="809"/>
      <c r="Q355" s="809"/>
      <c r="R355" s="796"/>
      <c r="S355" s="439"/>
      <c r="T355" s="439"/>
      <c r="U355" s="462"/>
      <c r="V355" s="463"/>
      <c r="W355" s="795"/>
      <c r="X355" s="441"/>
      <c r="Y355" s="796"/>
      <c r="Z355" s="796"/>
      <c r="AA355" s="433"/>
      <c r="AB355" s="434"/>
      <c r="AC355" s="434"/>
      <c r="AD355" s="434"/>
      <c r="AE355" s="434"/>
      <c r="AF355" s="434"/>
      <c r="AG355" s="434"/>
      <c r="AH355" s="434"/>
      <c r="AI355" s="434"/>
      <c r="AJ355" s="434"/>
      <c r="AK355" s="434"/>
      <c r="AL355" s="434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  <c r="AZ355" s="198"/>
      <c r="BA355" s="198"/>
      <c r="BB355" s="198"/>
      <c r="BC355" s="198"/>
      <c r="BD355" s="198"/>
      <c r="BE355" s="198"/>
      <c r="BF355" s="198"/>
      <c r="BG355" s="198"/>
      <c r="BH355" s="198"/>
      <c r="BI355" s="198"/>
      <c r="BJ355" s="198"/>
      <c r="BK355" s="198"/>
      <c r="BL355" s="198"/>
      <c r="BM355" s="198"/>
      <c r="BN355" s="186"/>
      <c r="BO355" s="187"/>
      <c r="BP355" s="187"/>
      <c r="BQ355" s="187"/>
    </row>
    <row r="356" spans="1:69" s="188" customFormat="1" ht="120" customHeight="1" x14ac:dyDescent="1.35">
      <c r="A356" s="473" t="s">
        <v>21</v>
      </c>
      <c r="B356" s="499" t="s">
        <v>124</v>
      </c>
      <c r="C356" s="498" t="s">
        <v>201</v>
      </c>
      <c r="D356" s="498" t="s">
        <v>53</v>
      </c>
      <c r="E356" s="500">
        <v>1.1000000000000001</v>
      </c>
      <c r="F356" s="214">
        <v>1</v>
      </c>
      <c r="G356" s="498" t="s">
        <v>85</v>
      </c>
      <c r="H356" s="501" t="s">
        <v>88</v>
      </c>
      <c r="I356" s="54">
        <v>0.23077</v>
      </c>
      <c r="J356" s="595">
        <f t="shared" si="73"/>
        <v>0.25384700000000004</v>
      </c>
      <c r="K356" s="595">
        <f t="shared" si="68"/>
        <v>3.6164504109589046E-2</v>
      </c>
      <c r="L356" s="595">
        <f t="shared" si="69"/>
        <v>1.0849351232876714</v>
      </c>
      <c r="M356" s="595">
        <f t="shared" si="70"/>
        <v>1.1210996273972604</v>
      </c>
      <c r="N356" s="595">
        <f t="shared" si="71"/>
        <v>1.1000036664255701</v>
      </c>
      <c r="O356" s="598">
        <f t="shared" si="72"/>
        <v>13.200044000000002</v>
      </c>
      <c r="P356" s="809"/>
      <c r="Q356" s="809"/>
      <c r="R356" s="796"/>
      <c r="S356" s="439"/>
      <c r="T356" s="439"/>
      <c r="U356" s="462"/>
      <c r="V356" s="463"/>
      <c r="W356" s="795"/>
      <c r="X356" s="441"/>
      <c r="Y356" s="796"/>
      <c r="Z356" s="796"/>
      <c r="AA356" s="433"/>
      <c r="AB356" s="434"/>
      <c r="AC356" s="434"/>
      <c r="AD356" s="434"/>
      <c r="AE356" s="434"/>
      <c r="AF356" s="434"/>
      <c r="AG356" s="434"/>
      <c r="AH356" s="434"/>
      <c r="AI356" s="434"/>
      <c r="AJ356" s="434"/>
      <c r="AK356" s="434"/>
      <c r="AL356" s="434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86"/>
      <c r="BO356" s="187"/>
      <c r="BP356" s="187"/>
      <c r="BQ356" s="187"/>
    </row>
    <row r="357" spans="1:69" s="188" customFormat="1" ht="120" customHeight="1" x14ac:dyDescent="1.35">
      <c r="A357" s="477"/>
      <c r="B357" s="241"/>
      <c r="C357" s="241"/>
      <c r="D357" s="241"/>
      <c r="E357" s="241"/>
      <c r="F357" s="241"/>
      <c r="G357" s="241"/>
      <c r="H357" s="241"/>
      <c r="I357" s="242"/>
      <c r="J357" s="595"/>
      <c r="K357" s="595"/>
      <c r="L357" s="595"/>
      <c r="M357" s="595"/>
      <c r="N357" s="595"/>
      <c r="O357" s="598"/>
      <c r="P357" s="431"/>
      <c r="Q357" s="315"/>
      <c r="R357" s="315"/>
      <c r="S357" s="431"/>
      <c r="T357" s="431"/>
      <c r="U357" s="431"/>
      <c r="V357" s="441"/>
      <c r="W357" s="441"/>
      <c r="X357" s="441"/>
      <c r="Y357" s="315"/>
      <c r="Z357" s="431"/>
      <c r="AA357" s="433"/>
      <c r="AB357" s="434"/>
      <c r="AC357" s="434"/>
      <c r="AD357" s="434"/>
      <c r="AE357" s="434"/>
      <c r="AF357" s="434"/>
      <c r="AG357" s="434"/>
      <c r="AH357" s="434"/>
      <c r="AI357" s="434"/>
      <c r="AJ357" s="434"/>
      <c r="AK357" s="434"/>
      <c r="AL357" s="434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  <c r="AZ357" s="198"/>
      <c r="BA357" s="198"/>
      <c r="BB357" s="198"/>
      <c r="BC357" s="198"/>
      <c r="BD357" s="198"/>
      <c r="BE357" s="198"/>
      <c r="BF357" s="198"/>
      <c r="BG357" s="198"/>
      <c r="BH357" s="198"/>
      <c r="BI357" s="198"/>
      <c r="BJ357" s="198"/>
      <c r="BK357" s="198"/>
      <c r="BL357" s="198"/>
      <c r="BM357" s="198"/>
      <c r="BN357" s="186"/>
      <c r="BO357" s="187"/>
      <c r="BP357" s="187"/>
      <c r="BQ357" s="187"/>
    </row>
    <row r="358" spans="1:69" s="188" customFormat="1" ht="120" customHeight="1" x14ac:dyDescent="1.35">
      <c r="A358" s="797" t="s">
        <v>202</v>
      </c>
      <c r="B358" s="798"/>
      <c r="C358" s="798"/>
      <c r="D358" s="798"/>
      <c r="E358" s="798"/>
      <c r="F358" s="798"/>
      <c r="G358" s="798"/>
      <c r="H358" s="798"/>
      <c r="I358" s="799"/>
      <c r="J358" s="605">
        <f>SUM(J244:J357)</f>
        <v>44.470246749999987</v>
      </c>
      <c r="K358" s="605">
        <f>SUM(K244:K357)</f>
        <v>6.3354872082191784</v>
      </c>
      <c r="L358" s="605">
        <f>SUM(L244:L356)</f>
        <v>187.1842322465755</v>
      </c>
      <c r="M358" s="605">
        <f>SUM(M244:M356)</f>
        <v>195.66619739452045</v>
      </c>
      <c r="N358" s="605">
        <f>SUM(N244:N357)</f>
        <v>192.70440254109687</v>
      </c>
      <c r="O358" s="606">
        <f>SUM(O244:O357)</f>
        <v>2312.4528310000032</v>
      </c>
      <c r="P358" s="465"/>
      <c r="Q358" s="465"/>
      <c r="R358" s="465"/>
      <c r="S358" s="257"/>
      <c r="T358" s="257"/>
      <c r="U358" s="465"/>
      <c r="V358" s="465"/>
      <c r="W358" s="465"/>
      <c r="X358" s="465"/>
      <c r="Y358" s="465"/>
      <c r="Z358" s="465"/>
      <c r="AA358" s="433"/>
      <c r="AB358" s="434"/>
      <c r="AC358" s="434"/>
      <c r="AD358" s="434"/>
      <c r="AE358" s="434"/>
      <c r="AF358" s="434"/>
      <c r="AG358" s="434"/>
      <c r="AH358" s="434"/>
      <c r="AI358" s="434"/>
      <c r="AJ358" s="434"/>
      <c r="AK358" s="434"/>
      <c r="AL358" s="434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86"/>
      <c r="BO358" s="244"/>
      <c r="BP358" s="244"/>
      <c r="BQ358" s="244"/>
    </row>
    <row r="359" spans="1:69" s="188" customFormat="1" ht="120" customHeight="1" x14ac:dyDescent="1.35">
      <c r="A359" s="800"/>
      <c r="B359" s="801"/>
      <c r="C359" s="801"/>
      <c r="D359" s="801"/>
      <c r="E359" s="801"/>
      <c r="F359" s="801"/>
      <c r="G359" s="801"/>
      <c r="H359" s="801"/>
      <c r="I359" s="802"/>
      <c r="J359" s="245"/>
      <c r="K359" s="245"/>
      <c r="L359" s="245"/>
      <c r="M359" s="245"/>
      <c r="N359" s="245"/>
      <c r="O359" s="478"/>
      <c r="P359" s="466"/>
      <c r="Q359" s="466"/>
      <c r="R359" s="466"/>
      <c r="S359" s="466"/>
      <c r="T359" s="466"/>
      <c r="U359" s="466"/>
      <c r="V359" s="466"/>
      <c r="W359" s="466"/>
      <c r="X359" s="466"/>
      <c r="Y359" s="466"/>
      <c r="Z359" s="466"/>
      <c r="AA359" s="433"/>
      <c r="AB359" s="434"/>
      <c r="AC359" s="434"/>
      <c r="AD359" s="434"/>
      <c r="AE359" s="434"/>
      <c r="AF359" s="434"/>
      <c r="AG359" s="434"/>
      <c r="AH359" s="434"/>
      <c r="AI359" s="434"/>
      <c r="AJ359" s="434"/>
      <c r="AK359" s="434"/>
      <c r="AL359" s="434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  <c r="AZ359" s="198"/>
      <c r="BA359" s="198"/>
      <c r="BB359" s="198"/>
      <c r="BC359" s="198"/>
      <c r="BD359" s="198"/>
      <c r="BE359" s="198"/>
      <c r="BF359" s="198"/>
      <c r="BG359" s="198"/>
      <c r="BH359" s="198"/>
      <c r="BI359" s="198"/>
      <c r="BJ359" s="198"/>
      <c r="BK359" s="198"/>
      <c r="BL359" s="198"/>
      <c r="BM359" s="198"/>
      <c r="BN359" s="186"/>
      <c r="BO359" s="187"/>
      <c r="BP359" s="187"/>
      <c r="BQ359" s="187"/>
    </row>
    <row r="360" spans="1:69" s="188" customFormat="1" ht="120" customHeight="1" thickBot="1" x14ac:dyDescent="1.4">
      <c r="A360" s="803" t="s">
        <v>203</v>
      </c>
      <c r="B360" s="804"/>
      <c r="C360" s="804"/>
      <c r="D360" s="805"/>
      <c r="E360" s="805"/>
      <c r="F360" s="805"/>
      <c r="G360" s="805"/>
      <c r="H360" s="804"/>
      <c r="I360" s="806"/>
      <c r="J360" s="607">
        <f>J358+J236</f>
        <v>117.67030325</v>
      </c>
      <c r="K360" s="607">
        <f>K358+K236</f>
        <v>16.763988408219184</v>
      </c>
      <c r="L360" s="607">
        <f>L358+L236</f>
        <v>500.03926824657555</v>
      </c>
      <c r="M360" s="607">
        <f>M358+M236</f>
        <v>518.94973459452058</v>
      </c>
      <c r="N360" s="607">
        <f>N358+N236</f>
        <v>509.90464730490692</v>
      </c>
      <c r="O360" s="607">
        <v>6153.85</v>
      </c>
      <c r="P360" s="467"/>
      <c r="Q360" s="467"/>
      <c r="R360" s="467"/>
      <c r="S360" s="467"/>
      <c r="T360" s="467"/>
      <c r="U360" s="467"/>
      <c r="V360" s="467"/>
      <c r="W360" s="467"/>
      <c r="X360" s="467"/>
      <c r="Y360" s="467"/>
      <c r="Z360" s="467"/>
      <c r="AA360" s="433"/>
      <c r="AB360" s="434"/>
      <c r="AC360" s="434"/>
      <c r="AD360" s="434"/>
      <c r="AE360" s="434"/>
      <c r="AF360" s="434"/>
      <c r="AG360" s="434"/>
      <c r="AH360" s="434"/>
      <c r="AI360" s="434"/>
      <c r="AJ360" s="434"/>
      <c r="AK360" s="434"/>
      <c r="AL360" s="434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  <c r="AZ360" s="198"/>
      <c r="BA360" s="198"/>
      <c r="BB360" s="198"/>
      <c r="BC360" s="198"/>
      <c r="BD360" s="198"/>
      <c r="BE360" s="198"/>
      <c r="BF360" s="198"/>
      <c r="BG360" s="198"/>
      <c r="BH360" s="198"/>
      <c r="BI360" s="198"/>
      <c r="BJ360" s="198"/>
      <c r="BK360" s="198"/>
      <c r="BL360" s="198"/>
      <c r="BM360" s="198"/>
      <c r="BN360" s="186"/>
      <c r="BO360" s="187"/>
      <c r="BP360" s="187"/>
      <c r="BQ360" s="187"/>
    </row>
    <row r="361" spans="1:69" s="188" customFormat="1" ht="120" customHeight="1" thickBot="1" x14ac:dyDescent="1.4">
      <c r="A361" s="246"/>
      <c r="B361" s="247"/>
      <c r="C361" s="247"/>
      <c r="D361" s="557"/>
      <c r="E361" s="557"/>
      <c r="F361" s="557"/>
      <c r="G361" s="557"/>
      <c r="H361" s="247"/>
      <c r="I361" s="810" t="s">
        <v>115</v>
      </c>
      <c r="J361" s="810"/>
      <c r="K361" s="810"/>
      <c r="L361" s="810"/>
      <c r="M361" s="243"/>
      <c r="N361" s="243"/>
      <c r="O361" s="243"/>
      <c r="P361" s="257"/>
      <c r="Q361" s="257"/>
      <c r="R361" s="257"/>
      <c r="S361" s="257"/>
      <c r="T361" s="257"/>
      <c r="U361" s="257"/>
      <c r="V361" s="257"/>
      <c r="W361" s="257"/>
      <c r="X361" s="257"/>
      <c r="Y361" s="257"/>
      <c r="Z361" s="257"/>
      <c r="AA361" s="433"/>
      <c r="AB361" s="434"/>
      <c r="AC361" s="434"/>
      <c r="AD361" s="434"/>
      <c r="AE361" s="434"/>
      <c r="AF361" s="434"/>
      <c r="AG361" s="434"/>
      <c r="AH361" s="434"/>
      <c r="AI361" s="434"/>
      <c r="AJ361" s="434"/>
      <c r="AK361" s="434"/>
      <c r="AL361" s="434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86"/>
      <c r="BO361" s="187"/>
      <c r="BP361" s="187"/>
      <c r="BQ361" s="187"/>
    </row>
    <row r="362" spans="1:69" s="188" customFormat="1" ht="120" customHeight="1" thickTop="1" thickBot="1" x14ac:dyDescent="1.4">
      <c r="A362" s="246"/>
      <c r="B362" s="247"/>
      <c r="C362" s="247"/>
      <c r="D362" s="547"/>
      <c r="E362" s="548"/>
      <c r="F362" s="549"/>
      <c r="G362" s="547"/>
      <c r="H362" s="251"/>
      <c r="I362" s="248" t="s">
        <v>8</v>
      </c>
      <c r="J362" s="249" t="s">
        <v>9</v>
      </c>
      <c r="K362" s="250" t="s">
        <v>10</v>
      </c>
      <c r="L362" s="248" t="s">
        <v>3</v>
      </c>
      <c r="M362" s="243"/>
      <c r="N362" s="591" t="s">
        <v>3</v>
      </c>
      <c r="O362" s="243"/>
      <c r="P362" s="257"/>
      <c r="Q362" s="257"/>
      <c r="R362" s="257"/>
      <c r="S362" s="257"/>
      <c r="T362" s="257"/>
      <c r="U362" s="257"/>
      <c r="V362" s="257"/>
      <c r="W362" s="257"/>
      <c r="X362" s="257"/>
      <c r="Y362" s="257"/>
      <c r="Z362" s="257"/>
      <c r="AA362" s="433"/>
      <c r="AB362" s="434"/>
      <c r="AC362" s="434"/>
      <c r="AD362" s="434"/>
      <c r="AE362" s="434"/>
      <c r="AF362" s="434"/>
      <c r="AG362" s="434"/>
      <c r="AH362" s="434"/>
      <c r="AI362" s="434"/>
      <c r="AJ362" s="434"/>
      <c r="AK362" s="434"/>
      <c r="AL362" s="434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86"/>
      <c r="BO362" s="187"/>
      <c r="BP362" s="187"/>
      <c r="BQ362" s="187"/>
    </row>
    <row r="363" spans="1:69" s="188" customFormat="1" ht="228.75" customHeight="1" thickTop="1" thickBot="1" x14ac:dyDescent="1.4">
      <c r="A363" s="178" t="s">
        <v>242</v>
      </c>
      <c r="B363" s="154"/>
      <c r="C363" s="154"/>
      <c r="D363" s="550"/>
      <c r="E363" s="551"/>
      <c r="F363" s="552"/>
      <c r="G363" s="550"/>
      <c r="H363" s="251"/>
      <c r="I363" s="252" t="s">
        <v>53</v>
      </c>
      <c r="J363" s="253">
        <v>1.1000000000000001</v>
      </c>
      <c r="K363" s="259">
        <f>F197+F198+F199+F200+F201+F202+F203+F204+F205+F206+F207+F208+F209+F210+F211+F212+F213+F214+F215+F217+F219+F220+F221+F222+F223+F224+F225+F226+F227+F228+F229+F230+F231+F233+F235</f>
        <v>71</v>
      </c>
      <c r="L363" s="252" t="s">
        <v>116</v>
      </c>
      <c r="M363" s="243"/>
      <c r="N363" s="592" t="s">
        <v>116</v>
      </c>
      <c r="O363" s="255"/>
      <c r="P363" s="432"/>
      <c r="Q363" s="432"/>
      <c r="R363" s="432"/>
      <c r="S363" s="432"/>
      <c r="T363" s="432"/>
      <c r="U363" s="432"/>
      <c r="V363" s="432"/>
      <c r="W363" s="432"/>
      <c r="X363" s="432"/>
      <c r="Y363" s="432"/>
      <c r="Z363" s="432"/>
      <c r="AA363" s="433"/>
      <c r="AB363" s="434"/>
      <c r="AC363" s="434"/>
      <c r="AD363" s="434"/>
      <c r="AE363" s="434"/>
      <c r="AF363" s="434"/>
      <c r="AG363" s="434"/>
      <c r="AH363" s="434"/>
      <c r="AI363" s="434"/>
      <c r="AJ363" s="434"/>
      <c r="AK363" s="434"/>
      <c r="AL363" s="434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186"/>
      <c r="BO363" s="187"/>
      <c r="BP363" s="187"/>
      <c r="BQ363" s="187"/>
    </row>
    <row r="364" spans="1:69" s="188" customFormat="1" ht="243.75" customHeight="1" thickTop="1" thickBot="1" x14ac:dyDescent="1.4">
      <c r="A364" s="178" t="s">
        <v>244</v>
      </c>
      <c r="B364" s="541"/>
      <c r="C364" s="154"/>
      <c r="D364" s="550"/>
      <c r="E364" s="551"/>
      <c r="F364" s="552"/>
      <c r="G364" s="550"/>
      <c r="H364" s="251"/>
      <c r="I364" s="252" t="s">
        <v>218</v>
      </c>
      <c r="J364" s="253">
        <v>0.24</v>
      </c>
      <c r="K364" s="259">
        <f>F232+F218</f>
        <v>3</v>
      </c>
      <c r="L364" s="252" t="s">
        <v>116</v>
      </c>
      <c r="M364" s="243"/>
      <c r="N364" s="592" t="s">
        <v>116</v>
      </c>
      <c r="O364" s="243"/>
      <c r="P364" s="257"/>
      <c r="Q364" s="257"/>
      <c r="R364" s="257"/>
      <c r="S364" s="257"/>
      <c r="T364" s="257"/>
      <c r="U364" s="257"/>
      <c r="V364" s="257"/>
      <c r="W364" s="257"/>
      <c r="X364" s="257"/>
      <c r="Y364" s="257"/>
      <c r="Z364" s="257"/>
      <c r="AA364" s="433"/>
      <c r="AB364" s="434"/>
      <c r="AC364" s="434"/>
      <c r="AD364" s="434"/>
      <c r="AE364" s="434"/>
      <c r="AF364" s="434"/>
      <c r="AG364" s="434"/>
      <c r="AH364" s="434"/>
      <c r="AI364" s="434"/>
      <c r="AJ364" s="434"/>
      <c r="AK364" s="434"/>
      <c r="AL364" s="434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8"/>
      <c r="BB364" s="198"/>
      <c r="BC364" s="198"/>
      <c r="BD364" s="198"/>
      <c r="BE364" s="198"/>
      <c r="BF364" s="198"/>
      <c r="BG364" s="198"/>
      <c r="BH364" s="198"/>
      <c r="BI364" s="198"/>
      <c r="BJ364" s="198"/>
      <c r="BK364" s="198"/>
      <c r="BL364" s="198"/>
      <c r="BM364" s="198"/>
      <c r="BN364" s="186"/>
      <c r="BO364" s="187"/>
      <c r="BP364" s="187"/>
      <c r="BQ364" s="187"/>
    </row>
    <row r="365" spans="1:69" s="188" customFormat="1" ht="228.75" customHeight="1" thickTop="1" thickBot="1" x14ac:dyDescent="1.4">
      <c r="A365" s="178" t="s">
        <v>245</v>
      </c>
      <c r="B365" s="541"/>
      <c r="C365" s="541"/>
      <c r="D365" s="550"/>
      <c r="E365" s="551"/>
      <c r="F365" s="553"/>
      <c r="G365" s="550"/>
      <c r="H365" s="251"/>
      <c r="I365" s="252" t="s">
        <v>237</v>
      </c>
      <c r="J365" s="253">
        <v>7</v>
      </c>
      <c r="K365" s="259">
        <f>F216</f>
        <v>1</v>
      </c>
      <c r="L365" s="252" t="s">
        <v>84</v>
      </c>
      <c r="M365" s="243"/>
      <c r="N365" s="592" t="s">
        <v>116</v>
      </c>
      <c r="O365" s="243"/>
      <c r="P365" s="257"/>
      <c r="Q365" s="257"/>
      <c r="R365" s="257"/>
      <c r="S365" s="257"/>
      <c r="T365" s="257"/>
      <c r="U365" s="257"/>
      <c r="V365" s="257"/>
      <c r="W365" s="257"/>
      <c r="X365" s="257"/>
      <c r="Y365" s="257"/>
      <c r="Z365" s="257"/>
      <c r="AA365" s="433"/>
      <c r="AB365" s="434"/>
      <c r="AC365" s="434"/>
      <c r="AD365" s="434"/>
      <c r="AE365" s="434"/>
      <c r="AF365" s="434"/>
      <c r="AG365" s="434"/>
      <c r="AH365" s="434"/>
      <c r="AI365" s="434"/>
      <c r="AJ365" s="434"/>
      <c r="AK365" s="434"/>
      <c r="AL365" s="434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86"/>
      <c r="BO365" s="187"/>
      <c r="BP365" s="187"/>
      <c r="BQ365" s="187"/>
    </row>
    <row r="366" spans="1:69" s="188" customFormat="1" ht="161.25" customHeight="1" thickTop="1" thickBot="1" x14ac:dyDescent="1.4">
      <c r="A366" s="178" t="s">
        <v>243</v>
      </c>
      <c r="B366" s="154"/>
      <c r="C366" s="154"/>
      <c r="D366" s="550"/>
      <c r="E366" s="551"/>
      <c r="F366" s="552"/>
      <c r="G366" s="550"/>
      <c r="H366" s="251"/>
      <c r="I366" s="252" t="s">
        <v>53</v>
      </c>
      <c r="J366" s="253">
        <v>1.1000000000000001</v>
      </c>
      <c r="K366" s="259">
        <f>F244+F247+F252+F255+F258+F261+F264+F267+F270+F273+F276+F279+F282+F285+F288+F291+F294+F296+F299+F301+F314+F317+F320+F323+F332+F337+F341+F345+F348+F351+F354</f>
        <v>44</v>
      </c>
      <c r="L366" s="252" t="s">
        <v>86</v>
      </c>
      <c r="M366" s="243"/>
      <c r="N366" s="591" t="s">
        <v>84</v>
      </c>
      <c r="O366" s="243"/>
      <c r="P366" s="257"/>
      <c r="Q366" s="257"/>
      <c r="R366" s="257"/>
      <c r="S366" s="257"/>
      <c r="T366" s="257"/>
      <c r="U366" s="257"/>
      <c r="V366" s="257"/>
      <c r="W366" s="257"/>
      <c r="X366" s="257"/>
      <c r="Y366" s="257"/>
      <c r="Z366" s="257"/>
      <c r="AA366" s="257"/>
      <c r="AB366" s="434"/>
      <c r="AC366" s="434"/>
      <c r="AD366" s="434"/>
      <c r="AE366" s="434"/>
      <c r="AF366" s="434"/>
      <c r="AG366" s="434"/>
      <c r="AH366" s="434"/>
      <c r="AI366" s="434"/>
      <c r="AJ366" s="434"/>
      <c r="AK366" s="434"/>
      <c r="AL366" s="434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86"/>
      <c r="BO366" s="187"/>
      <c r="BP366" s="187"/>
      <c r="BQ366" s="187"/>
    </row>
    <row r="367" spans="1:69" s="188" customFormat="1" ht="150" customHeight="1" thickTop="1" thickBot="1" x14ac:dyDescent="1.4">
      <c r="A367" s="545" t="s">
        <v>247</v>
      </c>
      <c r="B367" s="546"/>
      <c r="C367" s="546"/>
      <c r="D367" s="550"/>
      <c r="E367" s="551"/>
      <c r="F367" s="552"/>
      <c r="G367" s="550"/>
      <c r="H367" s="251"/>
      <c r="I367" s="252" t="s">
        <v>218</v>
      </c>
      <c r="J367" s="253">
        <v>0.24</v>
      </c>
      <c r="K367" s="252">
        <f>F334+F329+F326+F310+F307+F304</f>
        <v>6</v>
      </c>
      <c r="L367" s="253">
        <v>0.24</v>
      </c>
      <c r="M367" s="243"/>
      <c r="N367" s="591" t="s">
        <v>84</v>
      </c>
      <c r="O367" s="243"/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  <c r="AA367" s="257"/>
      <c r="AB367" s="434"/>
      <c r="AC367" s="434"/>
      <c r="AD367" s="434"/>
      <c r="AE367" s="434"/>
      <c r="AF367" s="434"/>
      <c r="AG367" s="434"/>
      <c r="AH367" s="434"/>
      <c r="AI367" s="434"/>
      <c r="AJ367" s="434"/>
      <c r="AK367" s="434"/>
      <c r="AL367" s="434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86"/>
      <c r="BO367" s="187"/>
      <c r="BP367" s="187"/>
      <c r="BQ367" s="187"/>
    </row>
    <row r="368" spans="1:69" s="188" customFormat="1" ht="251.25" customHeight="1" thickTop="1" thickBot="1" x14ac:dyDescent="1.4">
      <c r="A368" s="545"/>
      <c r="B368" s="546"/>
      <c r="C368" s="546"/>
      <c r="D368" s="550"/>
      <c r="E368" s="551"/>
      <c r="F368" s="552"/>
      <c r="G368" s="550"/>
      <c r="H368" s="251"/>
      <c r="I368" s="252" t="s">
        <v>53</v>
      </c>
      <c r="J368" s="253">
        <v>1.1000000000000001</v>
      </c>
      <c r="K368" s="259">
        <f>F245+F249+F253+F256+F259+F262+F265+F268+F271+F274+F276+F280+F283+F286+F289+F292+F294+F296+F299+F302+F315+F318+F321+F324+F326+F332+F339+F342+F346+F349+F352+F355</f>
        <v>36</v>
      </c>
      <c r="L368" s="252" t="s">
        <v>116</v>
      </c>
      <c r="M368" s="243"/>
      <c r="N368" s="591" t="s">
        <v>85</v>
      </c>
      <c r="O368" s="243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  <c r="AA368" s="257"/>
      <c r="AB368" s="434"/>
      <c r="AC368" s="434"/>
      <c r="AD368" s="434"/>
      <c r="AE368" s="434"/>
      <c r="AF368" s="434"/>
      <c r="AG368" s="434"/>
      <c r="AH368" s="434"/>
      <c r="AI368" s="434"/>
      <c r="AJ368" s="434"/>
      <c r="AK368" s="434"/>
      <c r="AL368" s="434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8"/>
      <c r="BB368" s="198"/>
      <c r="BC368" s="198"/>
      <c r="BD368" s="198"/>
      <c r="BE368" s="198"/>
      <c r="BF368" s="198"/>
      <c r="BG368" s="198"/>
      <c r="BH368" s="198"/>
      <c r="BI368" s="198"/>
      <c r="BJ368" s="198"/>
      <c r="BK368" s="198"/>
      <c r="BL368" s="198"/>
      <c r="BM368" s="198"/>
      <c r="BN368" s="186"/>
      <c r="BO368" s="187"/>
      <c r="BP368" s="187"/>
      <c r="BQ368" s="187"/>
    </row>
    <row r="369" spans="1:81" s="188" customFormat="1" ht="228.75" customHeight="1" thickTop="1" thickBot="1" x14ac:dyDescent="1.4">
      <c r="A369" s="181"/>
      <c r="B369" s="182"/>
      <c r="C369" s="182"/>
      <c r="D369" s="552"/>
      <c r="E369" s="551"/>
      <c r="F369" s="552"/>
      <c r="G369" s="550"/>
      <c r="H369" s="251"/>
      <c r="I369" s="258" t="s">
        <v>32</v>
      </c>
      <c r="J369" s="253">
        <v>0.24</v>
      </c>
      <c r="K369" s="259">
        <f>F334+F329+F312+F310+F307+F304</f>
        <v>6</v>
      </c>
      <c r="L369" s="252" t="s">
        <v>84</v>
      </c>
      <c r="M369" s="243"/>
      <c r="N369" s="591" t="s">
        <v>85</v>
      </c>
      <c r="O369" s="243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434"/>
      <c r="AC369" s="434"/>
      <c r="AD369" s="434"/>
      <c r="AE369" s="434"/>
      <c r="AF369" s="434"/>
      <c r="AG369" s="434"/>
      <c r="AH369" s="434"/>
      <c r="AI369" s="434"/>
      <c r="AJ369" s="434"/>
      <c r="AK369" s="434"/>
      <c r="AL369" s="434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  <c r="AZ369" s="198"/>
      <c r="BA369" s="198"/>
      <c r="BB369" s="198"/>
      <c r="BC369" s="198"/>
      <c r="BD369" s="198"/>
      <c r="BE369" s="198"/>
      <c r="BF369" s="198"/>
      <c r="BG369" s="198"/>
      <c r="BH369" s="198"/>
      <c r="BI369" s="198"/>
      <c r="BJ369" s="198"/>
      <c r="BK369" s="198"/>
      <c r="BL369" s="198"/>
      <c r="BM369" s="198"/>
      <c r="BN369" s="186"/>
      <c r="BO369" s="187"/>
      <c r="BP369" s="187"/>
      <c r="BQ369" s="187"/>
    </row>
    <row r="370" spans="1:81" s="188" customFormat="1" ht="157.5" customHeight="1" thickTop="1" thickBot="1" x14ac:dyDescent="1.4">
      <c r="A370" s="246"/>
      <c r="B370" s="247"/>
      <c r="C370" s="247"/>
      <c r="D370" s="552"/>
      <c r="E370" s="551"/>
      <c r="F370" s="552"/>
      <c r="G370" s="550"/>
      <c r="H370" s="251"/>
      <c r="I370" s="252" t="s">
        <v>53</v>
      </c>
      <c r="J370" s="253">
        <v>1.1000000000000001</v>
      </c>
      <c r="K370" s="259">
        <f>F354+F351+F348+F345+F341+F248</f>
        <v>17</v>
      </c>
      <c r="L370" s="252"/>
      <c r="M370" s="243"/>
      <c r="N370" s="591" t="s">
        <v>86</v>
      </c>
      <c r="O370" s="243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  <c r="AA370" s="257"/>
      <c r="AB370" s="434"/>
      <c r="AC370" s="434"/>
      <c r="AD370" s="434"/>
      <c r="AE370" s="434"/>
      <c r="AF370" s="434"/>
      <c r="AG370" s="434"/>
      <c r="AH370" s="434"/>
      <c r="AI370" s="434"/>
      <c r="AJ370" s="434"/>
      <c r="AK370" s="434"/>
      <c r="AL370" s="434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  <c r="AZ370" s="198"/>
      <c r="BA370" s="198"/>
      <c r="BB370" s="198"/>
      <c r="BC370" s="198"/>
      <c r="BD370" s="198"/>
      <c r="BE370" s="198"/>
      <c r="BF370" s="198"/>
      <c r="BG370" s="198"/>
      <c r="BH370" s="198"/>
      <c r="BI370" s="198"/>
      <c r="BJ370" s="198"/>
      <c r="BK370" s="198"/>
      <c r="BL370" s="198"/>
      <c r="BM370" s="198"/>
      <c r="BN370" s="186"/>
      <c r="BO370" s="187"/>
      <c r="BP370" s="187"/>
      <c r="BQ370" s="187"/>
    </row>
    <row r="371" spans="1:81" s="188" customFormat="1" ht="157.5" customHeight="1" thickTop="1" thickBot="1" x14ac:dyDescent="1.4">
      <c r="A371" s="246"/>
      <c r="B371" s="247"/>
      <c r="C371" s="247"/>
      <c r="D371" s="552"/>
      <c r="E371" s="551"/>
      <c r="F371" s="552"/>
      <c r="G371" s="550"/>
      <c r="H371" s="251"/>
      <c r="I371" s="258" t="s">
        <v>32</v>
      </c>
      <c r="J371" s="253">
        <v>0.24</v>
      </c>
      <c r="K371" s="259">
        <f>F338+F335+F330+F327+F323+F320+F317+F314+F311+F308+F305+F301+F297+F291+F288+F285+F282+F279+F273+F270+F267+F264+F261+F258+F255+F252+F244</f>
        <v>30</v>
      </c>
      <c r="L371" s="252" t="s">
        <v>85</v>
      </c>
      <c r="M371" s="243"/>
      <c r="N371" s="591" t="s">
        <v>86</v>
      </c>
      <c r="O371" s="243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434"/>
      <c r="AC371" s="434"/>
      <c r="AD371" s="434"/>
      <c r="AE371" s="434"/>
      <c r="AF371" s="434"/>
      <c r="AG371" s="434"/>
      <c r="AH371" s="434"/>
      <c r="AI371" s="434"/>
      <c r="AJ371" s="434"/>
      <c r="AK371" s="434"/>
      <c r="AL371" s="434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  <c r="AZ371" s="198"/>
      <c r="BA371" s="198"/>
      <c r="BB371" s="198"/>
      <c r="BC371" s="198"/>
      <c r="BD371" s="198"/>
      <c r="BE371" s="198"/>
      <c r="BF371" s="198"/>
      <c r="BG371" s="198"/>
      <c r="BH371" s="198"/>
      <c r="BI371" s="198"/>
      <c r="BJ371" s="198"/>
      <c r="BK371" s="198"/>
      <c r="BL371" s="198"/>
      <c r="BM371" s="198"/>
      <c r="BN371" s="186"/>
      <c r="BO371" s="187"/>
      <c r="BP371" s="187"/>
      <c r="BQ371" s="187"/>
    </row>
    <row r="372" spans="1:81" s="188" customFormat="1" ht="150" customHeight="1" thickTop="1" thickBot="1" x14ac:dyDescent="1.4">
      <c r="A372" s="246"/>
      <c r="B372" s="247"/>
      <c r="C372" s="247"/>
      <c r="D372" s="552"/>
      <c r="E372" s="551"/>
      <c r="F372" s="552"/>
      <c r="G372" s="550"/>
      <c r="H372" s="251"/>
      <c r="I372" s="258" t="s">
        <v>91</v>
      </c>
      <c r="J372" s="253">
        <v>0.12</v>
      </c>
      <c r="K372" s="259">
        <f>F343+F277+F250</f>
        <v>5</v>
      </c>
      <c r="L372" s="252" t="s">
        <v>86</v>
      </c>
      <c r="M372" s="243"/>
      <c r="N372" s="591" t="s">
        <v>262</v>
      </c>
      <c r="O372" s="243"/>
      <c r="P372" s="243"/>
      <c r="Q372" s="243"/>
      <c r="R372" s="257"/>
      <c r="S372" s="257"/>
      <c r="T372" s="257"/>
      <c r="U372" s="257"/>
      <c r="V372" s="257"/>
      <c r="W372" s="257"/>
      <c r="X372" s="257"/>
      <c r="Y372" s="257"/>
      <c r="Z372" s="257"/>
      <c r="AA372" s="257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  <c r="AZ372" s="198"/>
      <c r="BA372" s="198"/>
      <c r="BB372" s="198"/>
      <c r="BC372" s="198"/>
      <c r="BD372" s="198"/>
      <c r="BE372" s="198"/>
      <c r="BF372" s="198"/>
      <c r="BG372" s="198"/>
      <c r="BH372" s="198"/>
      <c r="BI372" s="198"/>
      <c r="BJ372" s="198"/>
      <c r="BK372" s="198"/>
      <c r="BL372" s="198"/>
      <c r="BM372" s="198"/>
      <c r="BN372" s="186"/>
      <c r="BO372" s="187"/>
      <c r="BP372" s="187"/>
      <c r="BQ372" s="187"/>
    </row>
    <row r="373" spans="1:81" s="188" customFormat="1" ht="243.75" customHeight="1" thickTop="1" thickBot="1" x14ac:dyDescent="1.4">
      <c r="A373" s="246"/>
      <c r="B373" s="247"/>
      <c r="C373" s="247"/>
      <c r="D373" s="552"/>
      <c r="E373" s="551"/>
      <c r="F373" s="554"/>
      <c r="G373" s="550"/>
      <c r="H373" s="251"/>
      <c r="I373" s="254" t="s">
        <v>39</v>
      </c>
      <c r="J373" s="260">
        <v>7</v>
      </c>
      <c r="K373" s="165" t="s">
        <v>273</v>
      </c>
      <c r="L373" s="254" t="s">
        <v>116</v>
      </c>
      <c r="M373" s="243"/>
      <c r="N373" s="592" t="s">
        <v>266</v>
      </c>
      <c r="O373" s="243"/>
      <c r="P373" s="243"/>
      <c r="Q373" s="243"/>
      <c r="R373" s="257"/>
      <c r="S373" s="257"/>
      <c r="T373" s="257"/>
      <c r="U373" s="257"/>
      <c r="V373" s="257"/>
      <c r="W373" s="257"/>
      <c r="X373" s="257"/>
      <c r="Y373" s="257"/>
      <c r="Z373" s="257"/>
      <c r="AA373" s="257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86"/>
      <c r="BO373" s="187"/>
      <c r="BP373" s="187"/>
      <c r="BQ373" s="187"/>
    </row>
    <row r="374" spans="1:81" s="188" customFormat="1" ht="255" customHeight="1" thickTop="1" thickBot="1" x14ac:dyDescent="1.4">
      <c r="A374" s="246"/>
      <c r="B374" s="247"/>
      <c r="C374" s="247"/>
      <c r="D374" s="552"/>
      <c r="E374" s="555"/>
      <c r="F374" s="542"/>
      <c r="G374" s="552"/>
      <c r="H374" s="251"/>
      <c r="I374" s="168" t="s">
        <v>39</v>
      </c>
      <c r="J374" s="166">
        <v>7</v>
      </c>
      <c r="K374" s="165" t="s">
        <v>264</v>
      </c>
      <c r="L374" s="165" t="s">
        <v>118</v>
      </c>
      <c r="M374" s="243"/>
      <c r="N374" s="591" t="s">
        <v>265</v>
      </c>
      <c r="O374" s="243"/>
      <c r="P374" s="243"/>
      <c r="Q374" s="243"/>
      <c r="R374" s="257"/>
      <c r="S374" s="257"/>
      <c r="T374" s="257"/>
      <c r="U374" s="257"/>
      <c r="V374" s="257"/>
      <c r="W374" s="257"/>
      <c r="X374" s="257"/>
      <c r="Y374" s="257"/>
      <c r="Z374" s="257"/>
      <c r="AA374" s="257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  <c r="AT374" s="198"/>
      <c r="AU374" s="198"/>
      <c r="AV374" s="198"/>
      <c r="AW374" s="198"/>
      <c r="AX374" s="198"/>
      <c r="AY374" s="198"/>
      <c r="AZ374" s="198"/>
      <c r="BA374" s="198"/>
      <c r="BB374" s="198"/>
      <c r="BC374" s="198"/>
      <c r="BD374" s="198"/>
      <c r="BE374" s="198"/>
      <c r="BF374" s="198"/>
      <c r="BG374" s="198"/>
      <c r="BH374" s="198"/>
      <c r="BI374" s="198"/>
      <c r="BJ374" s="198"/>
      <c r="BK374" s="198"/>
      <c r="BL374" s="198"/>
      <c r="BM374" s="198"/>
      <c r="BN374" s="186"/>
      <c r="BO374" s="187"/>
      <c r="BP374" s="187"/>
      <c r="BQ374" s="187"/>
    </row>
    <row r="375" spans="1:81" s="188" customFormat="1" ht="213.75" customHeight="1" thickTop="1" thickBot="1" x14ac:dyDescent="1.4">
      <c r="A375" s="261"/>
      <c r="B375" s="247"/>
      <c r="C375" s="247"/>
      <c r="D375" s="556"/>
      <c r="E375" s="543"/>
      <c r="F375" s="542"/>
      <c r="G375" s="542"/>
      <c r="H375" s="251"/>
      <c r="I375" s="168"/>
      <c r="J375" s="166"/>
      <c r="K375" s="165"/>
      <c r="L375" s="165"/>
      <c r="M375" s="243"/>
      <c r="N375" s="591"/>
      <c r="O375" s="243"/>
      <c r="P375" s="243"/>
      <c r="Q375" s="243"/>
      <c r="R375" s="257"/>
      <c r="S375" s="257"/>
      <c r="T375" s="257"/>
      <c r="U375" s="257"/>
      <c r="V375" s="257"/>
      <c r="W375" s="257"/>
      <c r="X375" s="257"/>
      <c r="Y375" s="257"/>
      <c r="Z375" s="257"/>
      <c r="AA375" s="257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  <c r="AT375" s="198"/>
      <c r="AU375" s="198"/>
      <c r="AV375" s="198"/>
      <c r="AW375" s="198"/>
      <c r="AX375" s="198"/>
      <c r="AY375" s="198"/>
      <c r="AZ375" s="198"/>
      <c r="BA375" s="198"/>
      <c r="BB375" s="198"/>
      <c r="BC375" s="198"/>
      <c r="BD375" s="198"/>
      <c r="BE375" s="198"/>
      <c r="BF375" s="198"/>
      <c r="BG375" s="198"/>
      <c r="BH375" s="198"/>
      <c r="BI375" s="198"/>
      <c r="BJ375" s="198"/>
      <c r="BK375" s="198"/>
      <c r="BL375" s="198"/>
      <c r="BM375" s="198"/>
      <c r="BN375" s="186"/>
      <c r="BO375" s="187"/>
      <c r="BP375" s="187"/>
      <c r="BQ375" s="187"/>
    </row>
    <row r="376" spans="1:81" s="188" customFormat="1" ht="120" customHeight="1" x14ac:dyDescent="0.8">
      <c r="A376" s="807"/>
      <c r="B376" s="807"/>
      <c r="C376" s="807"/>
      <c r="D376" s="262"/>
      <c r="E376" s="263"/>
      <c r="F376" s="262"/>
      <c r="G376" s="262"/>
      <c r="H376" s="264"/>
      <c r="I376" s="264"/>
      <c r="J376" s="265"/>
      <c r="K376" s="265"/>
      <c r="L376" s="265"/>
      <c r="M376" s="265"/>
      <c r="N376" s="265"/>
      <c r="O376" s="265"/>
      <c r="P376" s="265"/>
      <c r="Q376" s="265"/>
      <c r="R376" s="266"/>
      <c r="S376" s="266"/>
      <c r="T376" s="266"/>
      <c r="U376" s="266"/>
      <c r="V376" s="266"/>
      <c r="W376" s="266"/>
      <c r="X376" s="266"/>
      <c r="Y376" s="266"/>
      <c r="Z376" s="266"/>
      <c r="AA376" s="266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  <c r="AT376" s="198"/>
      <c r="AU376" s="198"/>
      <c r="AV376" s="198"/>
      <c r="AW376" s="198"/>
      <c r="AX376" s="198"/>
      <c r="AY376" s="198"/>
      <c r="AZ376" s="198"/>
      <c r="BA376" s="198"/>
      <c r="BB376" s="198"/>
      <c r="BC376" s="198"/>
      <c r="BD376" s="198"/>
      <c r="BE376" s="198"/>
      <c r="BF376" s="198"/>
      <c r="BG376" s="198"/>
      <c r="BH376" s="198"/>
      <c r="BI376" s="198"/>
      <c r="BJ376" s="198"/>
      <c r="BK376" s="198"/>
      <c r="BL376" s="198"/>
      <c r="BM376" s="198"/>
      <c r="BN376" s="186"/>
      <c r="BO376" s="187"/>
      <c r="BP376" s="187"/>
      <c r="BQ376" s="187"/>
    </row>
    <row r="377" spans="1:81" s="188" customFormat="1" ht="120" customHeight="1" x14ac:dyDescent="0.8">
      <c r="A377" s="808"/>
      <c r="B377" s="808"/>
      <c r="C377" s="808"/>
      <c r="D377" s="262"/>
      <c r="E377" s="263"/>
      <c r="F377" s="262"/>
      <c r="G377" s="262"/>
      <c r="H377" s="264"/>
      <c r="I377" s="264"/>
      <c r="J377" s="265"/>
      <c r="K377" s="265"/>
      <c r="L377" s="265"/>
      <c r="M377" s="265"/>
      <c r="N377" s="265"/>
      <c r="O377" s="265"/>
      <c r="P377" s="265"/>
      <c r="Q377" s="265"/>
      <c r="R377" s="266"/>
      <c r="S377" s="266"/>
      <c r="T377" s="266"/>
      <c r="U377" s="266"/>
      <c r="V377" s="266"/>
      <c r="W377" s="266"/>
      <c r="X377" s="266"/>
      <c r="Y377" s="266"/>
      <c r="Z377" s="266"/>
      <c r="AA377" s="266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  <c r="AT377" s="198"/>
      <c r="AU377" s="198"/>
      <c r="AV377" s="198"/>
      <c r="AW377" s="198"/>
      <c r="AX377" s="198"/>
      <c r="AY377" s="198"/>
      <c r="AZ377" s="198"/>
      <c r="BA377" s="198"/>
      <c r="BB377" s="198"/>
      <c r="BC377" s="198"/>
      <c r="BD377" s="198"/>
      <c r="BE377" s="198"/>
      <c r="BF377" s="198"/>
      <c r="BG377" s="198"/>
      <c r="BH377" s="198"/>
      <c r="BI377" s="198"/>
      <c r="BJ377" s="198"/>
      <c r="BK377" s="198"/>
      <c r="BL377" s="198"/>
      <c r="BM377" s="198"/>
      <c r="BN377" s="186"/>
      <c r="BO377" s="187"/>
      <c r="BP377" s="187"/>
      <c r="BQ377" s="187"/>
    </row>
    <row r="378" spans="1:81" s="188" customFormat="1" ht="120" customHeight="1" x14ac:dyDescent="1.35">
      <c r="A378" s="782" t="s">
        <v>270</v>
      </c>
      <c r="B378" s="782"/>
      <c r="C378" s="782"/>
      <c r="D378" s="782"/>
      <c r="E378" s="782"/>
      <c r="F378" s="782"/>
      <c r="G378" s="782"/>
      <c r="H378" s="782"/>
      <c r="I378" s="782"/>
      <c r="J378" s="782"/>
      <c r="K378" s="782"/>
      <c r="L378" s="782"/>
      <c r="M378" s="782"/>
      <c r="N378" s="782"/>
      <c r="O378" s="782"/>
      <c r="P378" s="267"/>
      <c r="Q378" s="267"/>
      <c r="R378" s="266"/>
      <c r="S378" s="266"/>
      <c r="T378" s="266"/>
      <c r="U378" s="266"/>
      <c r="V378" s="266"/>
      <c r="W378" s="266"/>
      <c r="X378" s="266"/>
      <c r="Y378" s="266"/>
      <c r="Z378" s="266"/>
      <c r="AA378" s="266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  <c r="AT378" s="198"/>
      <c r="AU378" s="198"/>
      <c r="AV378" s="198"/>
      <c r="AW378" s="198"/>
      <c r="AX378" s="198"/>
      <c r="AY378" s="198"/>
      <c r="AZ378" s="198"/>
      <c r="BA378" s="198"/>
      <c r="BB378" s="198"/>
      <c r="BC378" s="198"/>
      <c r="BD378" s="198"/>
      <c r="BE378" s="198"/>
      <c r="BF378" s="198"/>
      <c r="BG378" s="198"/>
      <c r="BH378" s="198"/>
      <c r="BI378" s="198"/>
      <c r="BJ378" s="198"/>
      <c r="BK378" s="198"/>
      <c r="BL378" s="198"/>
      <c r="BM378" s="198"/>
      <c r="BN378" s="186"/>
      <c r="BO378" s="187"/>
      <c r="BP378" s="187"/>
      <c r="BQ378" s="187"/>
    </row>
    <row r="379" spans="1:81" s="188" customFormat="1" ht="80.099999999999994" customHeight="1" x14ac:dyDescent="1.05">
      <c r="A379" s="268"/>
      <c r="B379" s="269"/>
      <c r="C379" s="270"/>
      <c r="D379" s="271"/>
      <c r="E379" s="272"/>
      <c r="F379" s="271"/>
      <c r="G379" s="271"/>
      <c r="H379" s="273"/>
      <c r="I379" s="273"/>
      <c r="J379" s="267"/>
      <c r="K379" s="267"/>
      <c r="L379" s="267"/>
      <c r="M379" s="267"/>
      <c r="N379" s="267"/>
      <c r="O379" s="267"/>
      <c r="P379" s="267"/>
      <c r="Q379" s="267"/>
      <c r="R379" s="266"/>
      <c r="S379" s="266"/>
      <c r="T379" s="266"/>
      <c r="U379" s="266"/>
      <c r="V379" s="266"/>
      <c r="W379" s="266"/>
      <c r="X379" s="266"/>
      <c r="Y379" s="266"/>
      <c r="Z379" s="266"/>
      <c r="AA379" s="266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  <c r="AT379" s="198"/>
      <c r="AU379" s="198"/>
      <c r="AV379" s="198"/>
      <c r="AW379" s="198"/>
      <c r="AX379" s="198"/>
      <c r="AY379" s="198"/>
      <c r="AZ379" s="198"/>
      <c r="BA379" s="198"/>
      <c r="BB379" s="198"/>
      <c r="BC379" s="198"/>
      <c r="BD379" s="198"/>
      <c r="BE379" s="198"/>
      <c r="BF379" s="198"/>
      <c r="BG379" s="198"/>
      <c r="BH379" s="198"/>
      <c r="BI379" s="198"/>
      <c r="BJ379" s="198"/>
      <c r="BK379" s="198"/>
      <c r="BL379" s="198"/>
      <c r="BM379" s="198"/>
      <c r="BN379" s="186"/>
      <c r="BO379" s="187"/>
      <c r="BP379" s="187"/>
      <c r="BQ379" s="187"/>
    </row>
    <row r="380" spans="1:81" s="188" customFormat="1" ht="80.099999999999994" customHeight="1" x14ac:dyDescent="1.35">
      <c r="A380" s="782" t="s">
        <v>250</v>
      </c>
      <c r="B380" s="782"/>
      <c r="C380" s="782"/>
      <c r="D380" s="782"/>
      <c r="E380" s="782"/>
      <c r="F380" s="782"/>
      <c r="G380" s="782"/>
      <c r="H380" s="782"/>
      <c r="I380" s="782"/>
      <c r="J380" s="782"/>
      <c r="K380" s="782"/>
      <c r="L380" s="782"/>
      <c r="M380" s="782"/>
      <c r="N380" s="782"/>
      <c r="O380" s="782"/>
      <c r="P380" s="267"/>
      <c r="Q380" s="267"/>
      <c r="R380" s="266"/>
      <c r="S380" s="266"/>
      <c r="T380" s="266"/>
      <c r="U380" s="266"/>
      <c r="V380" s="266"/>
      <c r="W380" s="266"/>
      <c r="X380" s="266"/>
      <c r="Y380" s="266"/>
      <c r="Z380" s="266"/>
      <c r="AA380" s="266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  <c r="AT380" s="198"/>
      <c r="AU380" s="198"/>
      <c r="AV380" s="198"/>
      <c r="AW380" s="198"/>
      <c r="AX380" s="198"/>
      <c r="AY380" s="198"/>
      <c r="AZ380" s="198"/>
      <c r="BA380" s="198"/>
      <c r="BB380" s="198"/>
      <c r="BC380" s="198"/>
      <c r="BD380" s="198"/>
      <c r="BE380" s="198"/>
      <c r="BF380" s="198"/>
      <c r="BG380" s="198"/>
      <c r="BH380" s="198"/>
      <c r="BI380" s="198"/>
      <c r="BJ380" s="198"/>
      <c r="BK380" s="198"/>
      <c r="BL380" s="198"/>
      <c r="BM380" s="198"/>
      <c r="BN380" s="186"/>
      <c r="BO380" s="274"/>
      <c r="BP380" s="274"/>
      <c r="BQ380" s="274"/>
      <c r="BR380" s="275"/>
      <c r="BS380" s="275"/>
      <c r="BT380" s="275"/>
      <c r="BU380" s="275"/>
      <c r="BV380" s="275"/>
      <c r="BW380" s="275"/>
      <c r="BX380" s="275"/>
      <c r="BY380" s="275"/>
      <c r="BZ380" s="275"/>
      <c r="CA380" s="275"/>
      <c r="CB380" s="275"/>
      <c r="CC380" s="275"/>
    </row>
    <row r="381" spans="1:81" s="188" customFormat="1" ht="80.099999999999994" customHeight="1" thickBot="1" x14ac:dyDescent="1.1000000000000001">
      <c r="A381" s="909"/>
      <c r="B381" s="909"/>
      <c r="C381" s="909"/>
      <c r="D381" s="276"/>
      <c r="E381" s="276"/>
      <c r="F381" s="276"/>
      <c r="G381" s="276"/>
      <c r="H381" s="276"/>
      <c r="I381" s="276"/>
      <c r="J381" s="910"/>
      <c r="K381" s="910"/>
      <c r="L381" s="910"/>
      <c r="M381" s="910"/>
      <c r="N381" s="910"/>
      <c r="O381" s="911"/>
      <c r="P381" s="277"/>
      <c r="Q381" s="277"/>
      <c r="R381" s="266"/>
      <c r="S381" s="266"/>
      <c r="T381" s="266"/>
      <c r="U381" s="266"/>
      <c r="V381" s="266"/>
      <c r="W381" s="266"/>
      <c r="X381" s="266"/>
      <c r="Y381" s="266"/>
      <c r="Z381" s="266"/>
      <c r="AA381" s="266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  <c r="AT381" s="198"/>
      <c r="AU381" s="198"/>
      <c r="AV381" s="198"/>
      <c r="AW381" s="198"/>
      <c r="AX381" s="198"/>
      <c r="AY381" s="198"/>
      <c r="AZ381" s="198"/>
      <c r="BA381" s="198"/>
      <c r="BB381" s="198"/>
      <c r="BC381" s="198"/>
      <c r="BD381" s="198"/>
      <c r="BE381" s="198"/>
      <c r="BF381" s="198"/>
      <c r="BG381" s="198"/>
      <c r="BH381" s="198"/>
      <c r="BI381" s="198"/>
      <c r="BJ381" s="198"/>
      <c r="BK381" s="198"/>
      <c r="BL381" s="198"/>
      <c r="BM381" s="198"/>
      <c r="BN381" s="186"/>
      <c r="BO381" s="274"/>
      <c r="BP381" s="274"/>
      <c r="BQ381" s="274"/>
      <c r="BR381" s="278"/>
      <c r="BS381" s="278"/>
      <c r="BT381" s="278"/>
      <c r="BU381" s="278"/>
      <c r="BV381" s="278"/>
      <c r="BW381" s="278"/>
      <c r="BX381" s="278"/>
      <c r="BY381" s="275"/>
      <c r="BZ381" s="278"/>
      <c r="CA381" s="275"/>
      <c r="CB381" s="278"/>
      <c r="CC381" s="275"/>
    </row>
    <row r="382" spans="1:81" s="188" customFormat="1" ht="130.5" customHeight="1" x14ac:dyDescent="1.35">
      <c r="A382" s="890" t="s">
        <v>1</v>
      </c>
      <c r="B382" s="912"/>
      <c r="C382" s="913"/>
      <c r="D382" s="914" t="s">
        <v>2</v>
      </c>
      <c r="E382" s="915"/>
      <c r="F382" s="916"/>
      <c r="G382" s="893" t="s">
        <v>3</v>
      </c>
      <c r="H382" s="893" t="s">
        <v>4</v>
      </c>
      <c r="I382" s="893"/>
      <c r="J382" s="895" t="s">
        <v>5</v>
      </c>
      <c r="K382" s="895"/>
      <c r="L382" s="895"/>
      <c r="M382" s="895"/>
      <c r="N382" s="895"/>
      <c r="O382" s="896"/>
      <c r="P382" s="277"/>
      <c r="Q382" s="277"/>
      <c r="R382" s="266"/>
      <c r="S382" s="266"/>
      <c r="T382" s="266"/>
      <c r="U382" s="266"/>
      <c r="V382" s="266"/>
      <c r="W382" s="266"/>
      <c r="X382" s="266"/>
      <c r="Y382" s="266"/>
      <c r="Z382" s="266"/>
      <c r="AA382" s="266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  <c r="AZ382" s="198"/>
      <c r="BA382" s="198"/>
      <c r="BB382" s="198"/>
      <c r="BC382" s="198"/>
      <c r="BD382" s="198"/>
      <c r="BE382" s="198"/>
      <c r="BF382" s="198"/>
      <c r="BG382" s="198"/>
      <c r="BH382" s="198"/>
      <c r="BI382" s="198"/>
      <c r="BJ382" s="198"/>
      <c r="BK382" s="198"/>
      <c r="BL382" s="198"/>
      <c r="BM382" s="198"/>
      <c r="BN382" s="186"/>
      <c r="BO382" s="274"/>
      <c r="BP382" s="274"/>
      <c r="BQ382" s="274"/>
      <c r="BR382" s="279"/>
      <c r="BS382" s="279"/>
      <c r="BT382" s="279"/>
      <c r="BU382" s="279"/>
      <c r="BV382" s="279"/>
      <c r="BW382" s="279"/>
      <c r="BX382" s="279"/>
      <c r="BY382" s="275"/>
      <c r="BZ382" s="279"/>
      <c r="CA382" s="275"/>
      <c r="CB382" s="279"/>
      <c r="CC382" s="275"/>
    </row>
    <row r="383" spans="1:81" s="188" customFormat="1" ht="235.5" customHeight="1" x14ac:dyDescent="1.35">
      <c r="A383" s="870"/>
      <c r="B383" s="111" t="s">
        <v>6</v>
      </c>
      <c r="C383" s="111" t="s">
        <v>7</v>
      </c>
      <c r="D383" s="111" t="s">
        <v>8</v>
      </c>
      <c r="E383" s="112" t="s">
        <v>9</v>
      </c>
      <c r="F383" s="113" t="s">
        <v>10</v>
      </c>
      <c r="G383" s="894"/>
      <c r="H383" s="617" t="s">
        <v>11</v>
      </c>
      <c r="I383" s="617"/>
      <c r="J383" s="618" t="s">
        <v>12</v>
      </c>
      <c r="K383" s="618" t="s">
        <v>13</v>
      </c>
      <c r="L383" s="618" t="s">
        <v>14</v>
      </c>
      <c r="M383" s="618" t="s">
        <v>205</v>
      </c>
      <c r="N383" s="618" t="s">
        <v>16</v>
      </c>
      <c r="O383" s="619" t="s">
        <v>17</v>
      </c>
      <c r="P383" s="277"/>
      <c r="Q383" s="277"/>
      <c r="R383" s="266"/>
      <c r="S383" s="266"/>
      <c r="T383" s="266"/>
      <c r="U383" s="266"/>
      <c r="V383" s="266"/>
      <c r="W383" s="266"/>
      <c r="X383" s="266"/>
      <c r="Y383" s="266"/>
      <c r="Z383" s="266"/>
      <c r="AA383" s="266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86"/>
      <c r="BO383" s="274"/>
      <c r="BP383" s="274"/>
      <c r="BQ383" s="274"/>
      <c r="BR383" s="275"/>
      <c r="BS383" s="275"/>
      <c r="BT383" s="275"/>
      <c r="BU383" s="275"/>
      <c r="BV383" s="275"/>
      <c r="BW383" s="275"/>
      <c r="BX383" s="275"/>
      <c r="BY383" s="275"/>
      <c r="BZ383" s="275"/>
      <c r="CA383" s="275"/>
      <c r="CB383" s="275"/>
      <c r="CC383" s="275"/>
    </row>
    <row r="384" spans="1:81" s="188" customFormat="1" ht="80.099999999999994" customHeight="1" x14ac:dyDescent="0.8">
      <c r="A384" s="906" t="s">
        <v>29</v>
      </c>
      <c r="B384" s="907"/>
      <c r="C384" s="907"/>
      <c r="D384" s="907"/>
      <c r="E384" s="907"/>
      <c r="F384" s="907"/>
      <c r="G384" s="907"/>
      <c r="H384" s="907"/>
      <c r="I384" s="908"/>
      <c r="J384" s="691"/>
      <c r="K384" s="691"/>
      <c r="L384" s="691"/>
      <c r="M384" s="691"/>
      <c r="N384" s="691"/>
      <c r="O384" s="692"/>
      <c r="P384" s="280"/>
      <c r="Q384" s="280"/>
      <c r="R384" s="266"/>
      <c r="S384" s="266"/>
      <c r="T384" s="266"/>
      <c r="U384" s="266"/>
      <c r="V384" s="266"/>
      <c r="W384" s="266"/>
      <c r="X384" s="266"/>
      <c r="Y384" s="266"/>
      <c r="Z384" s="266"/>
      <c r="AA384" s="266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86"/>
      <c r="BO384" s="274"/>
      <c r="BP384" s="274"/>
      <c r="BQ384" s="274"/>
      <c r="BR384" s="279"/>
      <c r="BS384" s="279"/>
      <c r="BT384" s="279"/>
      <c r="BU384" s="279"/>
      <c r="BV384" s="279"/>
      <c r="BW384" s="279"/>
      <c r="BX384" s="279"/>
      <c r="BY384" s="275"/>
      <c r="BZ384" s="279"/>
      <c r="CA384" s="275"/>
      <c r="CB384" s="279"/>
      <c r="CC384" s="275"/>
    </row>
    <row r="385" spans="1:81" s="188" customFormat="1" ht="80.099999999999994" customHeight="1" x14ac:dyDescent="0.8">
      <c r="A385" s="917" t="s">
        <v>206</v>
      </c>
      <c r="B385" s="918"/>
      <c r="C385" s="918"/>
      <c r="D385" s="918"/>
      <c r="E385" s="918"/>
      <c r="F385" s="918"/>
      <c r="G385" s="918"/>
      <c r="H385" s="918"/>
      <c r="I385" s="919"/>
      <c r="J385" s="693"/>
      <c r="K385" s="693"/>
      <c r="L385" s="693"/>
      <c r="M385" s="693"/>
      <c r="N385" s="693"/>
      <c r="O385" s="694"/>
      <c r="P385" s="281"/>
      <c r="Q385" s="281"/>
      <c r="R385" s="266"/>
      <c r="S385" s="266"/>
      <c r="T385" s="266"/>
      <c r="U385" s="266"/>
      <c r="V385" s="266"/>
      <c r="W385" s="266"/>
      <c r="X385" s="266"/>
      <c r="Y385" s="266"/>
      <c r="Z385" s="266"/>
      <c r="AA385" s="266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8"/>
      <c r="BN385" s="186"/>
      <c r="BO385" s="274"/>
      <c r="BP385" s="274"/>
      <c r="BQ385" s="274"/>
      <c r="BR385" s="275"/>
      <c r="BS385" s="275"/>
      <c r="BT385" s="275"/>
      <c r="BU385" s="275"/>
      <c r="BV385" s="275"/>
      <c r="BW385" s="275"/>
      <c r="BX385" s="275"/>
      <c r="BY385" s="275"/>
      <c r="BZ385" s="275"/>
      <c r="CA385" s="275"/>
      <c r="CB385" s="275"/>
      <c r="CC385" s="275"/>
    </row>
    <row r="386" spans="1:81" s="188" customFormat="1" ht="113.25" customHeight="1" x14ac:dyDescent="0.8">
      <c r="A386" s="695" t="s">
        <v>207</v>
      </c>
      <c r="B386" s="696" t="s">
        <v>208</v>
      </c>
      <c r="C386" s="696" t="s">
        <v>209</v>
      </c>
      <c r="D386" s="49" t="s">
        <v>32</v>
      </c>
      <c r="E386" s="697">
        <v>0.24</v>
      </c>
      <c r="F386" s="696">
        <v>1</v>
      </c>
      <c r="G386" s="696" t="s">
        <v>25</v>
      </c>
      <c r="H386" s="49" t="s">
        <v>45</v>
      </c>
      <c r="I386" s="49">
        <v>0.46160000000000001</v>
      </c>
      <c r="J386" s="646">
        <f>F386*E386*I386</f>
        <v>0.11078399999999999</v>
      </c>
      <c r="K386" s="646">
        <f>O386/365</f>
        <v>1.5782926027397261E-2</v>
      </c>
      <c r="L386" s="646">
        <f>K386*30</f>
        <v>0.47348778082191784</v>
      </c>
      <c r="M386" s="646">
        <f>K386*31</f>
        <v>0.48927070684931506</v>
      </c>
      <c r="N386" s="646">
        <f>K386*30.41666666</f>
        <v>0.48006399989478049</v>
      </c>
      <c r="O386" s="698">
        <f>J386*52</f>
        <v>5.7607679999999997</v>
      </c>
      <c r="P386" s="282"/>
      <c r="Q386" s="282"/>
      <c r="R386" s="266"/>
      <c r="S386" s="266"/>
      <c r="T386" s="266"/>
      <c r="U386" s="266"/>
      <c r="V386" s="266"/>
      <c r="W386" s="266"/>
      <c r="X386" s="266"/>
      <c r="Y386" s="266"/>
      <c r="Z386" s="266"/>
      <c r="AA386" s="266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8"/>
      <c r="BN386" s="186"/>
      <c r="BO386" s="274"/>
      <c r="BP386" s="274"/>
      <c r="BQ386" s="274"/>
      <c r="BR386" s="279"/>
      <c r="BS386" s="279"/>
      <c r="BT386" s="279"/>
      <c r="BU386" s="279"/>
      <c r="BV386" s="279"/>
      <c r="BW386" s="279"/>
      <c r="BX386" s="279"/>
      <c r="BY386" s="275"/>
      <c r="BZ386" s="279"/>
      <c r="CA386" s="275"/>
      <c r="CB386" s="279"/>
      <c r="CC386" s="275"/>
    </row>
    <row r="387" spans="1:81" s="188" customFormat="1" ht="80.099999999999994" customHeight="1" x14ac:dyDescent="0.8">
      <c r="A387" s="917" t="s">
        <v>210</v>
      </c>
      <c r="B387" s="918"/>
      <c r="C387" s="918"/>
      <c r="D387" s="918"/>
      <c r="E387" s="918"/>
      <c r="F387" s="918"/>
      <c r="G387" s="918"/>
      <c r="H387" s="918"/>
      <c r="I387" s="918"/>
      <c r="J387" s="699"/>
      <c r="K387" s="699"/>
      <c r="L387" s="699"/>
      <c r="M387" s="699"/>
      <c r="N387" s="699"/>
      <c r="O387" s="700"/>
      <c r="P387" s="283"/>
      <c r="Q387" s="283"/>
      <c r="R387" s="266"/>
      <c r="S387" s="266"/>
      <c r="T387" s="266"/>
      <c r="U387" s="266"/>
      <c r="V387" s="266"/>
      <c r="W387" s="266"/>
      <c r="X387" s="266"/>
      <c r="Y387" s="266"/>
      <c r="Z387" s="266"/>
      <c r="AA387" s="266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8"/>
      <c r="BN387" s="186"/>
      <c r="BO387" s="274"/>
      <c r="BP387" s="274"/>
      <c r="BQ387" s="274"/>
      <c r="BR387" s="279"/>
      <c r="BS387" s="279"/>
      <c r="BT387" s="279"/>
      <c r="BU387" s="279"/>
      <c r="BV387" s="279"/>
      <c r="BW387" s="279"/>
      <c r="BX387" s="279"/>
      <c r="BY387" s="275"/>
      <c r="BZ387" s="275"/>
      <c r="CA387" s="275"/>
      <c r="CB387" s="279"/>
      <c r="CC387" s="275"/>
    </row>
    <row r="388" spans="1:81" s="188" customFormat="1" ht="159" customHeight="1" x14ac:dyDescent="0.8">
      <c r="A388" s="695" t="s">
        <v>207</v>
      </c>
      <c r="B388" s="696" t="s">
        <v>208</v>
      </c>
      <c r="C388" s="696" t="s">
        <v>209</v>
      </c>
      <c r="D388" s="49" t="s">
        <v>32</v>
      </c>
      <c r="E388" s="697">
        <v>0.24</v>
      </c>
      <c r="F388" s="696">
        <v>1</v>
      </c>
      <c r="G388" s="696" t="s">
        <v>84</v>
      </c>
      <c r="H388" s="701" t="s">
        <v>211</v>
      </c>
      <c r="I388" s="696">
        <v>0.11550000000000001</v>
      </c>
      <c r="J388" s="646">
        <f>F388*E388*I388</f>
        <v>2.7720000000000002E-2</v>
      </c>
      <c r="K388" s="646">
        <f>O388/365</f>
        <v>3.9491506849315067E-3</v>
      </c>
      <c r="L388" s="646">
        <f>K388*30</f>
        <v>0.1184745205479452</v>
      </c>
      <c r="M388" s="646">
        <f>K388*31</f>
        <v>0.1224236712328767</v>
      </c>
      <c r="N388" s="646">
        <f>K388*30.41666666</f>
        <v>0.12011999997367233</v>
      </c>
      <c r="O388" s="647">
        <f>J388*52</f>
        <v>1.4414400000000001</v>
      </c>
      <c r="P388" s="284"/>
      <c r="Q388" s="284"/>
      <c r="R388" s="266"/>
      <c r="S388" s="266"/>
      <c r="T388" s="266"/>
      <c r="U388" s="266"/>
      <c r="V388" s="266"/>
      <c r="W388" s="266"/>
      <c r="X388" s="266"/>
      <c r="Y388" s="266"/>
      <c r="Z388" s="266"/>
      <c r="AA388" s="266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8"/>
      <c r="BN388" s="186"/>
      <c r="BO388" s="274"/>
      <c r="BP388" s="274"/>
      <c r="BQ388" s="274"/>
      <c r="BR388" s="279"/>
      <c r="BS388" s="279"/>
      <c r="BT388" s="279"/>
      <c r="BU388" s="279"/>
      <c r="BV388" s="279"/>
      <c r="BW388" s="279"/>
      <c r="BX388" s="279"/>
      <c r="BY388" s="275"/>
      <c r="BZ388" s="275"/>
      <c r="CA388" s="275"/>
      <c r="CB388" s="279"/>
      <c r="CC388" s="275"/>
    </row>
    <row r="389" spans="1:81" s="188" customFormat="1" ht="157.5" customHeight="1" thickBot="1" x14ac:dyDescent="0.85">
      <c r="A389" s="695" t="s">
        <v>207</v>
      </c>
      <c r="B389" s="696" t="s">
        <v>208</v>
      </c>
      <c r="C389" s="696" t="s">
        <v>209</v>
      </c>
      <c r="D389" s="631" t="s">
        <v>254</v>
      </c>
      <c r="E389" s="648">
        <v>0.12</v>
      </c>
      <c r="F389" s="696">
        <v>1</v>
      </c>
      <c r="G389" s="696" t="s">
        <v>86</v>
      </c>
      <c r="H389" s="701" t="s">
        <v>211</v>
      </c>
      <c r="I389" s="696">
        <v>0.11550000000000001</v>
      </c>
      <c r="J389" s="646">
        <f>F389*E389*I389</f>
        <v>1.3860000000000001E-2</v>
      </c>
      <c r="K389" s="646">
        <f>O389/365</f>
        <v>1.9745753424657534E-3</v>
      </c>
      <c r="L389" s="646">
        <f>K389*30</f>
        <v>5.9237260273972601E-2</v>
      </c>
      <c r="M389" s="646">
        <f>K389*31</f>
        <v>6.1211835616438351E-2</v>
      </c>
      <c r="N389" s="646">
        <f>K389*30.41666666</f>
        <v>6.0059999986836164E-2</v>
      </c>
      <c r="O389" s="647">
        <f>J389*52</f>
        <v>0.72072000000000003</v>
      </c>
      <c r="P389" s="284"/>
      <c r="Q389" s="284"/>
      <c r="R389" s="266"/>
      <c r="S389" s="266"/>
      <c r="T389" s="266"/>
      <c r="U389" s="266"/>
      <c r="V389" s="266"/>
      <c r="W389" s="266"/>
      <c r="X389" s="266"/>
      <c r="Y389" s="266"/>
      <c r="Z389" s="266"/>
      <c r="AA389" s="266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86"/>
      <c r="BO389" s="274"/>
      <c r="BP389" s="274"/>
      <c r="BQ389" s="274"/>
      <c r="BR389" s="279"/>
      <c r="BS389" s="279"/>
      <c r="BT389" s="279"/>
      <c r="BU389" s="279"/>
      <c r="BV389" s="279"/>
      <c r="BW389" s="279"/>
      <c r="BX389" s="279"/>
      <c r="BY389" s="275"/>
      <c r="BZ389" s="275"/>
      <c r="CA389" s="275"/>
      <c r="CB389" s="279"/>
      <c r="CC389" s="275"/>
    </row>
    <row r="390" spans="1:81" s="188" customFormat="1" ht="157.5" customHeight="1" thickBot="1" x14ac:dyDescent="0.85">
      <c r="A390" s="695" t="s">
        <v>207</v>
      </c>
      <c r="B390" s="696" t="s">
        <v>208</v>
      </c>
      <c r="C390" s="696" t="s">
        <v>209</v>
      </c>
      <c r="D390" s="49" t="s">
        <v>269</v>
      </c>
      <c r="E390" s="648">
        <v>0.48</v>
      </c>
      <c r="F390" s="696">
        <v>1</v>
      </c>
      <c r="G390" s="702" t="s">
        <v>85</v>
      </c>
      <c r="H390" s="701" t="s">
        <v>211</v>
      </c>
      <c r="I390" s="696">
        <v>0.11550000000000001</v>
      </c>
      <c r="J390" s="646">
        <f>F390*E390*I390</f>
        <v>5.5440000000000003E-2</v>
      </c>
      <c r="K390" s="646">
        <f>O390/365</f>
        <v>7.8983013698630134E-3</v>
      </c>
      <c r="L390" s="646">
        <f>K390*30</f>
        <v>0.23694904109589041</v>
      </c>
      <c r="M390" s="646">
        <f>K390*31</f>
        <v>0.2448473424657534</v>
      </c>
      <c r="N390" s="646">
        <f>K390*30.41666666</f>
        <v>0.24023999994734466</v>
      </c>
      <c r="O390" s="647">
        <f>J390*52</f>
        <v>2.8828800000000001</v>
      </c>
      <c r="P390" s="567"/>
      <c r="Q390" s="567"/>
      <c r="R390" s="266"/>
      <c r="S390" s="266"/>
      <c r="T390" s="266"/>
      <c r="U390" s="266"/>
      <c r="V390" s="266"/>
      <c r="W390" s="266"/>
      <c r="X390" s="266"/>
      <c r="Y390" s="266"/>
      <c r="Z390" s="266"/>
      <c r="AA390" s="266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198"/>
      <c r="BN390" s="186"/>
      <c r="BO390" s="274"/>
      <c r="BP390" s="274"/>
      <c r="BQ390" s="274"/>
      <c r="BR390" s="279"/>
      <c r="BS390" s="279"/>
      <c r="BT390" s="279"/>
      <c r="BU390" s="279"/>
      <c r="BV390" s="279"/>
      <c r="BW390" s="279"/>
      <c r="BX390" s="279"/>
      <c r="BY390" s="275"/>
      <c r="BZ390" s="275"/>
      <c r="CA390" s="275"/>
      <c r="CB390" s="279"/>
      <c r="CC390" s="275"/>
    </row>
    <row r="391" spans="1:81" s="188" customFormat="1" ht="121.5" customHeight="1" thickBot="1" x14ac:dyDescent="0.85">
      <c r="A391" s="695" t="s">
        <v>207</v>
      </c>
      <c r="B391" s="696" t="s">
        <v>208</v>
      </c>
      <c r="C391" s="696" t="s">
        <v>209</v>
      </c>
      <c r="D391" s="631" t="s">
        <v>254</v>
      </c>
      <c r="E391" s="648">
        <v>0.12</v>
      </c>
      <c r="F391" s="631">
        <v>1</v>
      </c>
      <c r="G391" s="49" t="s">
        <v>260</v>
      </c>
      <c r="H391" s="49" t="s">
        <v>45</v>
      </c>
      <c r="I391" s="49">
        <v>0.46160000000000001</v>
      </c>
      <c r="J391" s="646">
        <f>F391*E391*I391</f>
        <v>5.5391999999999997E-2</v>
      </c>
      <c r="K391" s="646">
        <f>O391/365</f>
        <v>7.8914630136986304E-3</v>
      </c>
      <c r="L391" s="646">
        <f>K391*30</f>
        <v>0.23674389041095892</v>
      </c>
      <c r="M391" s="646">
        <f>K391*31</f>
        <v>0.24463535342465753</v>
      </c>
      <c r="N391" s="646">
        <f>K391*30.41666666</f>
        <v>0.24003199994739025</v>
      </c>
      <c r="O391" s="647">
        <f>J391*52</f>
        <v>2.8803839999999998</v>
      </c>
      <c r="P391" s="284"/>
      <c r="Q391" s="284"/>
      <c r="R391" s="266"/>
      <c r="S391" s="266"/>
      <c r="T391" s="266"/>
      <c r="U391" s="266"/>
      <c r="V391" s="266"/>
      <c r="W391" s="266"/>
      <c r="X391" s="266"/>
      <c r="Y391" s="266"/>
      <c r="Z391" s="266"/>
      <c r="AA391" s="266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86"/>
      <c r="BO391" s="274"/>
      <c r="BP391" s="274"/>
      <c r="BQ391" s="274"/>
      <c r="BR391" s="279"/>
      <c r="BS391" s="279"/>
      <c r="BT391" s="279"/>
      <c r="BU391" s="279"/>
      <c r="BV391" s="279"/>
      <c r="BW391" s="279"/>
      <c r="BX391" s="279"/>
      <c r="BY391" s="275"/>
      <c r="BZ391" s="275"/>
      <c r="CA391" s="275"/>
      <c r="CB391" s="279"/>
      <c r="CC391" s="275"/>
    </row>
    <row r="392" spans="1:81" s="188" customFormat="1" ht="135.75" customHeight="1" thickBot="1" x14ac:dyDescent="2.1">
      <c r="A392" s="920" t="s">
        <v>212</v>
      </c>
      <c r="B392" s="921"/>
      <c r="C392" s="921"/>
      <c r="D392" s="921"/>
      <c r="E392" s="921"/>
      <c r="F392" s="921"/>
      <c r="G392" s="921"/>
      <c r="H392" s="921"/>
      <c r="I392" s="922"/>
      <c r="J392" s="703">
        <f>SUM(J388:J391)</f>
        <v>0.15241199999999999</v>
      </c>
      <c r="K392" s="704">
        <f>SUM(K388:K391)</f>
        <v>2.1713490410958904E-2</v>
      </c>
      <c r="L392" s="704">
        <f>K392*30</f>
        <v>0.65140471232876718</v>
      </c>
      <c r="M392" s="704">
        <f>K392*31</f>
        <v>0.673118202739726</v>
      </c>
      <c r="N392" s="704">
        <f>SUM(N388:N391)</f>
        <v>0.66045199985524339</v>
      </c>
      <c r="O392" s="705">
        <f>O388+O389+O390+O391</f>
        <v>7.9254239999999996</v>
      </c>
      <c r="P392" s="285"/>
      <c r="Q392" s="277"/>
      <c r="R392" s="266"/>
      <c r="S392" s="266"/>
      <c r="T392" s="266"/>
      <c r="U392" s="266"/>
      <c r="V392" s="266"/>
      <c r="W392" s="266"/>
      <c r="X392" s="266"/>
      <c r="Y392" s="266"/>
      <c r="Z392" s="266"/>
      <c r="AA392" s="266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86"/>
      <c r="BO392" s="274"/>
      <c r="BP392" s="274"/>
      <c r="BQ392" s="274"/>
      <c r="BR392" s="275"/>
      <c r="BS392" s="275"/>
      <c r="BT392" s="275"/>
      <c r="BU392" s="275"/>
      <c r="BV392" s="275"/>
      <c r="BW392" s="275"/>
      <c r="BX392" s="275"/>
      <c r="BY392" s="275"/>
      <c r="BZ392" s="275"/>
      <c r="CA392" s="275"/>
      <c r="CB392" s="275"/>
      <c r="CC392" s="275"/>
    </row>
    <row r="393" spans="1:81" s="188" customFormat="1" ht="148.5" customHeight="1" thickBot="1" x14ac:dyDescent="2.1">
      <c r="A393" s="923" t="s">
        <v>213</v>
      </c>
      <c r="B393" s="924"/>
      <c r="C393" s="924"/>
      <c r="D393" s="924"/>
      <c r="E393" s="924"/>
      <c r="F393" s="924"/>
      <c r="G393" s="924"/>
      <c r="H393" s="924"/>
      <c r="I393" s="925"/>
      <c r="J393" s="706"/>
      <c r="K393" s="707"/>
      <c r="L393" s="707"/>
      <c r="M393" s="708"/>
      <c r="N393" s="709"/>
      <c r="O393" s="710">
        <f>O386+O392</f>
        <v>13.686191999999998</v>
      </c>
      <c r="P393" s="285"/>
      <c r="Q393" s="277"/>
      <c r="R393" s="266"/>
      <c r="S393" s="266"/>
      <c r="T393" s="266"/>
      <c r="U393" s="266"/>
      <c r="V393" s="266"/>
      <c r="W393" s="266"/>
      <c r="X393" s="266"/>
      <c r="Y393" s="266"/>
      <c r="Z393" s="266"/>
      <c r="AA393" s="266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  <c r="AZ393" s="198"/>
      <c r="BA393" s="198"/>
      <c r="BB393" s="198"/>
      <c r="BC393" s="198"/>
      <c r="BD393" s="198"/>
      <c r="BE393" s="198"/>
      <c r="BF393" s="198"/>
      <c r="BG393" s="198"/>
      <c r="BH393" s="198"/>
      <c r="BI393" s="198"/>
      <c r="BJ393" s="198"/>
      <c r="BK393" s="198"/>
      <c r="BL393" s="198"/>
      <c r="BM393" s="198"/>
      <c r="BN393" s="186"/>
      <c r="BO393" s="274"/>
      <c r="BP393" s="274"/>
      <c r="BQ393" s="274"/>
      <c r="BR393" s="275"/>
      <c r="BS393" s="275"/>
      <c r="BT393" s="275"/>
      <c r="BU393" s="275"/>
      <c r="BV393" s="275"/>
      <c r="BW393" s="275"/>
      <c r="BX393" s="275"/>
      <c r="BY393" s="275"/>
      <c r="BZ393" s="275"/>
      <c r="CA393" s="275"/>
      <c r="CB393" s="275"/>
      <c r="CC393" s="275"/>
    </row>
    <row r="394" spans="1:81" s="188" customFormat="1" ht="80.099999999999994" customHeight="1" thickBot="1" x14ac:dyDescent="1.4">
      <c r="A394" s="711"/>
      <c r="B394" s="712"/>
      <c r="C394" s="712"/>
      <c r="D394" s="926" t="s">
        <v>115</v>
      </c>
      <c r="E394" s="926"/>
      <c r="F394" s="926"/>
      <c r="G394" s="712"/>
      <c r="H394" s="712"/>
      <c r="I394" s="712"/>
      <c r="J394" s="713"/>
      <c r="K394" s="713"/>
      <c r="L394" s="713"/>
      <c r="M394" s="713"/>
      <c r="N394" s="713"/>
      <c r="O394" s="713"/>
      <c r="P394" s="286"/>
      <c r="Q394" s="286"/>
      <c r="R394" s="266"/>
      <c r="S394" s="266"/>
      <c r="T394" s="266"/>
      <c r="U394" s="266"/>
      <c r="V394" s="266"/>
      <c r="W394" s="266"/>
      <c r="X394" s="266"/>
      <c r="Y394" s="266"/>
      <c r="Z394" s="266"/>
      <c r="AA394" s="266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  <c r="AT394" s="198"/>
      <c r="AU394" s="198"/>
      <c r="AV394" s="198"/>
      <c r="AW394" s="198"/>
      <c r="AX394" s="198"/>
      <c r="AY394" s="198"/>
      <c r="AZ394" s="198"/>
      <c r="BA394" s="198"/>
      <c r="BB394" s="198"/>
      <c r="BC394" s="198"/>
      <c r="BD394" s="198"/>
      <c r="BE394" s="198"/>
      <c r="BF394" s="198"/>
      <c r="BG394" s="198"/>
      <c r="BH394" s="198"/>
      <c r="BI394" s="198"/>
      <c r="BJ394" s="198"/>
      <c r="BK394" s="198"/>
      <c r="BL394" s="198"/>
      <c r="BM394" s="198"/>
      <c r="BN394" s="186"/>
      <c r="BO394" s="274"/>
      <c r="BP394" s="274"/>
      <c r="BQ394" s="274"/>
      <c r="BR394" s="275"/>
      <c r="BS394" s="275"/>
      <c r="BT394" s="275"/>
      <c r="BU394" s="275"/>
      <c r="BV394" s="275"/>
      <c r="BW394" s="275"/>
      <c r="BX394" s="275"/>
      <c r="BY394" s="275"/>
      <c r="BZ394" s="275"/>
      <c r="CA394" s="275"/>
      <c r="CB394" s="275"/>
      <c r="CC394" s="275"/>
    </row>
    <row r="395" spans="1:81" s="188" customFormat="1" ht="80.099999999999994" customHeight="1" thickBot="1" x14ac:dyDescent="1.4">
      <c r="A395" s="711"/>
      <c r="B395" s="712"/>
      <c r="C395" s="712"/>
      <c r="D395" s="714"/>
      <c r="E395" s="715"/>
      <c r="F395" s="715"/>
      <c r="G395" s="712"/>
      <c r="H395" s="712"/>
      <c r="I395" s="712"/>
      <c r="J395" s="713"/>
      <c r="K395" s="713"/>
      <c r="L395" s="713"/>
      <c r="M395" s="713"/>
      <c r="N395" s="713"/>
      <c r="O395" s="713"/>
      <c r="P395" s="286"/>
      <c r="Q395" s="286"/>
      <c r="R395" s="265"/>
      <c r="S395" s="265"/>
      <c r="T395" s="265"/>
      <c r="U395" s="265"/>
      <c r="V395" s="265"/>
      <c r="W395" s="265"/>
      <c r="X395" s="265"/>
      <c r="Y395" s="265"/>
      <c r="Z395" s="265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198"/>
      <c r="BB395" s="198"/>
      <c r="BC395" s="198"/>
      <c r="BD395" s="198"/>
      <c r="BE395" s="198"/>
      <c r="BF395" s="198"/>
      <c r="BG395" s="198"/>
      <c r="BH395" s="198"/>
      <c r="BI395" s="198"/>
      <c r="BJ395" s="198"/>
      <c r="BK395" s="198"/>
      <c r="BL395" s="198"/>
      <c r="BM395" s="198"/>
      <c r="BN395" s="186"/>
      <c r="BO395" s="274"/>
      <c r="BP395" s="274"/>
      <c r="BQ395" s="274"/>
      <c r="BR395" s="279"/>
      <c r="BS395" s="279"/>
      <c r="BT395" s="279"/>
      <c r="BU395" s="279"/>
      <c r="BV395" s="279"/>
      <c r="BW395" s="279"/>
      <c r="BX395" s="279"/>
      <c r="BY395" s="275"/>
      <c r="BZ395" s="279"/>
      <c r="CA395" s="275"/>
      <c r="CB395" s="279"/>
      <c r="CC395" s="275"/>
    </row>
    <row r="396" spans="1:81" s="188" customFormat="1" ht="139.5" customHeight="1" thickBot="1" x14ac:dyDescent="1.4">
      <c r="A396" s="711"/>
      <c r="B396" s="712"/>
      <c r="C396" s="712"/>
      <c r="D396" s="716" t="s">
        <v>8</v>
      </c>
      <c r="E396" s="717" t="s">
        <v>9</v>
      </c>
      <c r="F396" s="718" t="s">
        <v>10</v>
      </c>
      <c r="G396" s="716" t="s">
        <v>3</v>
      </c>
      <c r="H396" s="712"/>
      <c r="I396" s="712"/>
      <c r="J396" s="713"/>
      <c r="K396" s="713"/>
      <c r="L396" s="713"/>
      <c r="M396" s="713"/>
      <c r="N396" s="713"/>
      <c r="O396" s="713"/>
      <c r="P396" s="286"/>
      <c r="Q396" s="286"/>
      <c r="R396" s="265"/>
      <c r="S396" s="265"/>
      <c r="T396" s="265"/>
      <c r="U396" s="265"/>
      <c r="V396" s="265"/>
      <c r="W396" s="265"/>
      <c r="X396" s="265"/>
      <c r="Y396" s="265"/>
      <c r="Z396" s="265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86"/>
      <c r="BO396" s="274"/>
      <c r="BP396" s="274"/>
      <c r="BQ396" s="274"/>
      <c r="BR396" s="275"/>
      <c r="BS396" s="275"/>
      <c r="BT396" s="275"/>
      <c r="BU396" s="275"/>
      <c r="BV396" s="275"/>
      <c r="BW396" s="275"/>
      <c r="BX396" s="275"/>
      <c r="BY396" s="275"/>
      <c r="BZ396" s="275"/>
      <c r="CA396" s="275"/>
      <c r="CB396" s="275"/>
      <c r="CC396" s="275"/>
    </row>
    <row r="397" spans="1:81" s="188" customFormat="1" ht="187.5" customHeight="1" thickBot="1" x14ac:dyDescent="1.4">
      <c r="A397" s="666" t="s">
        <v>117</v>
      </c>
      <c r="B397" s="247"/>
      <c r="C397" s="247"/>
      <c r="D397" s="49" t="s">
        <v>32</v>
      </c>
      <c r="E397" s="697">
        <v>0.24</v>
      </c>
      <c r="F397" s="176">
        <v>1</v>
      </c>
      <c r="G397" s="674" t="s">
        <v>214</v>
      </c>
      <c r="H397" s="712"/>
      <c r="I397" s="712"/>
      <c r="J397" s="713"/>
      <c r="K397" s="713"/>
      <c r="L397" s="713"/>
      <c r="M397" s="713"/>
      <c r="N397" s="713"/>
      <c r="O397" s="713"/>
      <c r="P397" s="286"/>
      <c r="Q397" s="286"/>
      <c r="R397" s="265"/>
      <c r="S397" s="265"/>
      <c r="T397" s="265"/>
      <c r="U397" s="265"/>
      <c r="V397" s="265"/>
      <c r="W397" s="265"/>
      <c r="X397" s="265"/>
      <c r="Y397" s="265"/>
      <c r="Z397" s="265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86"/>
      <c r="BO397" s="274"/>
      <c r="BP397" s="274"/>
      <c r="BQ397" s="274"/>
      <c r="BR397" s="275"/>
      <c r="BS397" s="275"/>
      <c r="BT397" s="275"/>
      <c r="BU397" s="275"/>
      <c r="BV397" s="275"/>
      <c r="BW397" s="275"/>
      <c r="BX397" s="275"/>
      <c r="BY397" s="275"/>
      <c r="BZ397" s="275"/>
      <c r="CA397" s="275"/>
      <c r="CB397" s="275"/>
      <c r="CC397" s="275"/>
    </row>
    <row r="398" spans="1:81" s="188" customFormat="1" ht="121.5" customHeight="1" thickBot="1" x14ac:dyDescent="1.4">
      <c r="A398" s="899" t="s">
        <v>204</v>
      </c>
      <c r="B398" s="899"/>
      <c r="C398" s="900"/>
      <c r="D398" s="49" t="s">
        <v>32</v>
      </c>
      <c r="E398" s="697">
        <v>0.24</v>
      </c>
      <c r="F398" s="674">
        <v>1</v>
      </c>
      <c r="G398" s="719" t="s">
        <v>84</v>
      </c>
      <c r="H398" s="712"/>
      <c r="I398" s="712"/>
      <c r="J398" s="713"/>
      <c r="K398" s="713"/>
      <c r="L398" s="713"/>
      <c r="M398" s="713"/>
      <c r="N398" s="713"/>
      <c r="O398" s="713"/>
      <c r="P398" s="286"/>
      <c r="Q398" s="286"/>
      <c r="R398" s="265"/>
      <c r="S398" s="265"/>
      <c r="T398" s="265"/>
      <c r="U398" s="265"/>
      <c r="V398" s="265"/>
      <c r="W398" s="265"/>
      <c r="X398" s="265"/>
      <c r="Y398" s="265"/>
      <c r="Z398" s="265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86"/>
      <c r="BO398" s="274"/>
      <c r="BP398" s="274"/>
      <c r="BQ398" s="274"/>
      <c r="BR398" s="275"/>
      <c r="BS398" s="275"/>
      <c r="BT398" s="275"/>
      <c r="BU398" s="275"/>
      <c r="BV398" s="275"/>
      <c r="BW398" s="275"/>
      <c r="BX398" s="275"/>
      <c r="BY398" s="275"/>
      <c r="BZ398" s="275"/>
      <c r="CA398" s="275"/>
      <c r="CB398" s="275"/>
      <c r="CC398" s="275"/>
    </row>
    <row r="399" spans="1:81" s="188" customFormat="1" ht="118.5" customHeight="1" thickBot="1" x14ac:dyDescent="1.4">
      <c r="A399" s="899" t="s">
        <v>252</v>
      </c>
      <c r="B399" s="899"/>
      <c r="C399" s="900"/>
      <c r="D399" s="631" t="s">
        <v>254</v>
      </c>
      <c r="E399" s="648">
        <v>0.12</v>
      </c>
      <c r="F399" s="674">
        <v>1</v>
      </c>
      <c r="G399" s="719" t="s">
        <v>86</v>
      </c>
      <c r="H399" s="712"/>
      <c r="I399" s="712"/>
      <c r="J399" s="713"/>
      <c r="K399" s="713"/>
      <c r="L399" s="713"/>
      <c r="M399" s="713"/>
      <c r="N399" s="713"/>
      <c r="O399" s="713"/>
      <c r="P399" s="286"/>
      <c r="Q399" s="286"/>
      <c r="R399" s="265"/>
      <c r="S399" s="265"/>
      <c r="T399" s="265"/>
      <c r="U399" s="265"/>
      <c r="V399" s="265"/>
      <c r="W399" s="265"/>
      <c r="X399" s="265"/>
      <c r="Y399" s="265"/>
      <c r="Z399" s="265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  <c r="AZ399" s="198"/>
      <c r="BA399" s="198"/>
      <c r="BB399" s="198"/>
      <c r="BC399" s="198"/>
      <c r="BD399" s="198"/>
      <c r="BE399" s="198"/>
      <c r="BF399" s="198"/>
      <c r="BG399" s="198"/>
      <c r="BH399" s="198"/>
      <c r="BI399" s="198"/>
      <c r="BJ399" s="198"/>
      <c r="BK399" s="198"/>
      <c r="BL399" s="198"/>
      <c r="BM399" s="198"/>
      <c r="BN399" s="186"/>
      <c r="BO399" s="274"/>
      <c r="BP399" s="274"/>
      <c r="BQ399" s="274"/>
      <c r="BR399" s="275"/>
      <c r="BS399" s="275"/>
      <c r="BT399" s="275"/>
      <c r="BU399" s="275"/>
      <c r="BV399" s="275"/>
      <c r="BW399" s="275"/>
      <c r="BX399" s="275"/>
      <c r="BY399" s="275"/>
      <c r="BZ399" s="275"/>
      <c r="CA399" s="275"/>
      <c r="CB399" s="275"/>
      <c r="CC399" s="275"/>
    </row>
    <row r="400" spans="1:81" s="188" customFormat="1" ht="109.5" customHeight="1" thickBot="1" x14ac:dyDescent="1.4">
      <c r="A400" s="677"/>
      <c r="B400" s="677"/>
      <c r="C400" s="678"/>
      <c r="D400" s="49" t="s">
        <v>268</v>
      </c>
      <c r="E400" s="697">
        <v>0.48</v>
      </c>
      <c r="F400" s="720">
        <v>1</v>
      </c>
      <c r="G400" s="719" t="s">
        <v>85</v>
      </c>
      <c r="H400" s="712"/>
      <c r="I400" s="712"/>
      <c r="J400" s="721"/>
      <c r="K400" s="721"/>
      <c r="L400" s="721"/>
      <c r="M400" s="721"/>
      <c r="N400" s="721"/>
      <c r="O400" s="721"/>
      <c r="P400" s="287"/>
      <c r="Q400" s="287"/>
      <c r="R400" s="288"/>
      <c r="S400" s="288"/>
      <c r="T400" s="288"/>
      <c r="U400" s="288"/>
      <c r="V400" s="288"/>
      <c r="W400" s="288"/>
      <c r="X400" s="288"/>
      <c r="Y400" s="288"/>
      <c r="Z400" s="28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86"/>
      <c r="BO400" s="274"/>
      <c r="BP400" s="274"/>
      <c r="BQ400" s="274"/>
      <c r="BR400" s="275"/>
      <c r="BS400" s="275"/>
      <c r="BT400" s="275"/>
      <c r="BU400" s="275"/>
      <c r="BV400" s="275"/>
      <c r="BW400" s="275"/>
      <c r="BX400" s="275"/>
      <c r="BY400" s="275"/>
      <c r="BZ400" s="275"/>
      <c r="CA400" s="275"/>
      <c r="CB400" s="275"/>
      <c r="CC400" s="275"/>
    </row>
    <row r="401" spans="1:81" s="188" customFormat="1" ht="80.099999999999994" customHeight="1" thickBot="1" x14ac:dyDescent="1.4">
      <c r="A401" s="781"/>
      <c r="B401" s="781"/>
      <c r="C401" s="781"/>
      <c r="D401" s="631" t="s">
        <v>254</v>
      </c>
      <c r="E401" s="648">
        <v>0.12</v>
      </c>
      <c r="F401" s="720">
        <v>1</v>
      </c>
      <c r="G401" s="49" t="s">
        <v>260</v>
      </c>
      <c r="H401" s="721"/>
      <c r="I401" s="721"/>
      <c r="J401" s="721"/>
      <c r="K401" s="721"/>
      <c r="L401" s="721"/>
      <c r="M401" s="721"/>
      <c r="N401" s="721"/>
      <c r="O401" s="721"/>
      <c r="P401" s="287"/>
      <c r="Q401" s="287"/>
      <c r="R401" s="288"/>
      <c r="S401" s="288"/>
      <c r="T401" s="288"/>
      <c r="U401" s="288"/>
      <c r="V401" s="288"/>
      <c r="W401" s="288"/>
      <c r="X401" s="288"/>
      <c r="Y401" s="288"/>
      <c r="Z401" s="28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198"/>
      <c r="BI401" s="198"/>
      <c r="BJ401" s="198"/>
      <c r="BK401" s="198"/>
      <c r="BL401" s="198"/>
      <c r="BM401" s="198"/>
      <c r="BN401" s="186"/>
      <c r="BO401" s="274"/>
      <c r="BP401" s="274"/>
      <c r="BQ401" s="274"/>
      <c r="BR401" s="275"/>
      <c r="BS401" s="275"/>
      <c r="BT401" s="275"/>
      <c r="BU401" s="275"/>
      <c r="BV401" s="275"/>
      <c r="BW401" s="275"/>
      <c r="BX401" s="275"/>
      <c r="BY401" s="275"/>
      <c r="BZ401" s="275"/>
      <c r="CA401" s="275"/>
      <c r="CB401" s="275"/>
      <c r="CC401" s="275"/>
    </row>
    <row r="402" spans="1:81" s="188" customFormat="1" ht="80.099999999999994" customHeight="1" x14ac:dyDescent="1.35">
      <c r="A402" s="722"/>
      <c r="B402" s="722"/>
      <c r="C402" s="722"/>
      <c r="D402" s="721"/>
      <c r="E402" s="721"/>
      <c r="F402" s="721"/>
      <c r="G402" s="721"/>
      <c r="H402" s="721"/>
      <c r="I402" s="721"/>
      <c r="J402" s="721"/>
      <c r="K402" s="721"/>
      <c r="L402" s="721"/>
      <c r="M402" s="721"/>
      <c r="N402" s="721"/>
      <c r="O402" s="721"/>
      <c r="P402" s="287"/>
      <c r="Q402" s="287"/>
      <c r="R402" s="288"/>
      <c r="S402" s="288"/>
      <c r="T402" s="288"/>
      <c r="U402" s="288"/>
      <c r="V402" s="288"/>
      <c r="W402" s="288"/>
      <c r="X402" s="288"/>
      <c r="Y402" s="288"/>
      <c r="Z402" s="28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8"/>
      <c r="BN402" s="186"/>
      <c r="BO402" s="274"/>
      <c r="BP402" s="274"/>
      <c r="BQ402" s="274"/>
      <c r="BR402" s="275"/>
      <c r="BS402" s="275"/>
      <c r="BT402" s="275"/>
      <c r="BU402" s="275"/>
      <c r="BV402" s="275"/>
      <c r="BW402" s="275"/>
      <c r="BX402" s="275"/>
      <c r="BY402" s="275"/>
      <c r="BZ402" s="275"/>
      <c r="CA402" s="275"/>
      <c r="CB402" s="275"/>
      <c r="CC402" s="275"/>
    </row>
    <row r="403" spans="1:81" s="188" customFormat="1" ht="80.099999999999994" customHeight="1" x14ac:dyDescent="1.05">
      <c r="A403" s="508"/>
      <c r="B403" s="508"/>
      <c r="C403" s="508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  <c r="O403" s="276"/>
      <c r="P403" s="287"/>
      <c r="Q403" s="287"/>
      <c r="R403" s="288"/>
      <c r="S403" s="288"/>
      <c r="T403" s="288"/>
      <c r="U403" s="288"/>
      <c r="V403" s="288"/>
      <c r="W403" s="288"/>
      <c r="X403" s="288"/>
      <c r="Y403" s="288"/>
      <c r="Z403" s="28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8"/>
      <c r="BN403" s="186"/>
      <c r="BO403" s="274"/>
      <c r="BP403" s="274"/>
      <c r="BQ403" s="274"/>
      <c r="BR403" s="275"/>
      <c r="BS403" s="275"/>
      <c r="BT403" s="275"/>
      <c r="BU403" s="275"/>
      <c r="BV403" s="275"/>
      <c r="BW403" s="275"/>
      <c r="BX403" s="275"/>
      <c r="BY403" s="275"/>
      <c r="BZ403" s="275"/>
      <c r="CA403" s="275"/>
      <c r="CB403" s="275"/>
      <c r="CC403" s="275"/>
    </row>
    <row r="404" spans="1:81" s="188" customFormat="1" ht="80.099999999999994" customHeight="1" x14ac:dyDescent="0.8">
      <c r="A404" s="289"/>
      <c r="B404" s="289"/>
      <c r="C404" s="289"/>
      <c r="D404" s="290"/>
      <c r="E404" s="290"/>
      <c r="F404" s="290"/>
      <c r="G404" s="290"/>
      <c r="H404" s="290"/>
      <c r="I404" s="290"/>
      <c r="J404" s="290"/>
      <c r="K404" s="290"/>
      <c r="L404" s="290"/>
      <c r="M404" s="290"/>
      <c r="N404" s="290"/>
      <c r="O404" s="290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8"/>
      <c r="BN404" s="186"/>
      <c r="BO404" s="274"/>
      <c r="BP404" s="274"/>
      <c r="BQ404" s="274"/>
      <c r="BR404" s="279"/>
      <c r="BS404" s="279"/>
      <c r="BT404" s="279"/>
      <c r="BU404" s="279"/>
      <c r="BV404" s="279"/>
      <c r="BW404" s="279"/>
      <c r="BX404" s="279"/>
      <c r="BY404" s="275"/>
      <c r="BZ404" s="279"/>
      <c r="CA404" s="275"/>
      <c r="CB404" s="279"/>
      <c r="CC404" s="278"/>
    </row>
    <row r="405" spans="1:81" s="188" customFormat="1" ht="80.099999999999994" customHeight="1" x14ac:dyDescent="1.35">
      <c r="A405" s="782" t="s">
        <v>267</v>
      </c>
      <c r="B405" s="782"/>
      <c r="C405" s="782"/>
      <c r="D405" s="782"/>
      <c r="E405" s="782"/>
      <c r="F405" s="782"/>
      <c r="G405" s="782"/>
      <c r="H405" s="782"/>
      <c r="I405" s="782"/>
      <c r="J405" s="782"/>
      <c r="K405" s="782"/>
      <c r="L405" s="782"/>
      <c r="M405" s="782"/>
      <c r="N405" s="782"/>
      <c r="O405" s="782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8"/>
      <c r="BN405" s="186"/>
      <c r="BO405" s="274"/>
      <c r="BP405" s="274"/>
      <c r="BQ405" s="274"/>
      <c r="BR405" s="275"/>
      <c r="BS405" s="275"/>
      <c r="BT405" s="275"/>
      <c r="BU405" s="275"/>
      <c r="BV405" s="275"/>
      <c r="BW405" s="275"/>
      <c r="BX405" s="275"/>
      <c r="BY405" s="275"/>
      <c r="BZ405" s="275"/>
      <c r="CA405" s="275"/>
      <c r="CB405" s="275"/>
      <c r="CC405" s="275"/>
    </row>
    <row r="406" spans="1:81" s="188" customFormat="1" ht="80.099999999999994" customHeight="1" x14ac:dyDescent="0.8">
      <c r="A406" s="290"/>
      <c r="B406" s="290"/>
      <c r="C406" s="290"/>
      <c r="D406" s="290"/>
      <c r="E406" s="290"/>
      <c r="F406" s="290"/>
      <c r="G406" s="290"/>
      <c r="H406" s="290"/>
      <c r="I406" s="290"/>
      <c r="J406" s="507"/>
      <c r="K406" s="507"/>
      <c r="L406" s="507"/>
      <c r="M406" s="507"/>
      <c r="N406" s="507"/>
      <c r="O406" s="507"/>
      <c r="P406" s="291"/>
      <c r="Q406" s="291"/>
      <c r="R406" s="292"/>
      <c r="S406" s="292"/>
      <c r="T406" s="292"/>
      <c r="U406" s="292"/>
      <c r="V406" s="292"/>
      <c r="W406" s="292"/>
      <c r="X406" s="292"/>
      <c r="Y406" s="292"/>
      <c r="Z406" s="292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8"/>
      <c r="BN406" s="186"/>
      <c r="BO406" s="274"/>
      <c r="BP406" s="274"/>
      <c r="BQ406" s="274"/>
      <c r="BR406" s="293"/>
      <c r="BS406" s="293"/>
      <c r="BT406" s="293"/>
      <c r="BU406" s="293"/>
      <c r="BV406" s="293"/>
      <c r="BW406" s="293"/>
      <c r="BX406" s="293"/>
      <c r="BY406" s="275"/>
      <c r="BZ406" s="293"/>
      <c r="CA406" s="275"/>
      <c r="CB406" s="275"/>
      <c r="CC406" s="275"/>
    </row>
    <row r="407" spans="1:81" s="188" customFormat="1" ht="80.099999999999994" customHeight="1" x14ac:dyDescent="1.35">
      <c r="A407" s="782" t="s">
        <v>251</v>
      </c>
      <c r="B407" s="782"/>
      <c r="C407" s="782"/>
      <c r="D407" s="782"/>
      <c r="E407" s="782"/>
      <c r="F407" s="782"/>
      <c r="G407" s="782"/>
      <c r="H407" s="782"/>
      <c r="I407" s="782"/>
      <c r="J407" s="782"/>
      <c r="K407" s="782"/>
      <c r="L407" s="782"/>
      <c r="M407" s="782"/>
      <c r="N407" s="782"/>
      <c r="O407" s="782"/>
      <c r="P407" s="294"/>
      <c r="Q407" s="294"/>
      <c r="R407" s="292"/>
      <c r="S407" s="292"/>
      <c r="T407" s="292"/>
      <c r="U407" s="292"/>
      <c r="V407" s="292"/>
      <c r="W407" s="292"/>
      <c r="X407" s="292"/>
      <c r="Y407" s="292"/>
      <c r="Z407" s="292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86"/>
      <c r="BO407" s="274"/>
      <c r="BP407" s="274"/>
      <c r="BQ407" s="274"/>
      <c r="BR407" s="293"/>
      <c r="BS407" s="293"/>
      <c r="BT407" s="293"/>
      <c r="BU407" s="293"/>
      <c r="BV407" s="293"/>
      <c r="BW407" s="293"/>
      <c r="BX407" s="293"/>
      <c r="BY407" s="275"/>
      <c r="BZ407" s="275"/>
      <c r="CA407" s="275"/>
      <c r="CB407" s="275"/>
      <c r="CC407" s="275"/>
    </row>
    <row r="408" spans="1:81" s="188" customFormat="1" ht="199.5" customHeight="1" thickBot="1" x14ac:dyDescent="0.85">
      <c r="A408" s="290"/>
      <c r="B408" s="290"/>
      <c r="C408" s="290"/>
      <c r="D408" s="290"/>
      <c r="E408" s="290"/>
      <c r="F408" s="290"/>
      <c r="G408" s="290"/>
      <c r="H408" s="290"/>
      <c r="I408" s="290"/>
      <c r="J408" s="783"/>
      <c r="K408" s="783"/>
      <c r="L408" s="783"/>
      <c r="M408" s="783"/>
      <c r="N408" s="783"/>
      <c r="O408" s="783"/>
      <c r="P408" s="767"/>
      <c r="Q408" s="294"/>
      <c r="R408" s="292"/>
      <c r="S408" s="292"/>
      <c r="T408" s="292"/>
      <c r="U408" s="292"/>
      <c r="V408" s="292"/>
      <c r="W408" s="292"/>
      <c r="X408" s="292"/>
      <c r="Y408" s="292"/>
      <c r="Z408" s="292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  <c r="AZ408" s="198"/>
      <c r="BA408" s="198"/>
      <c r="BB408" s="198"/>
      <c r="BC408" s="198"/>
      <c r="BD408" s="198"/>
      <c r="BE408" s="198"/>
      <c r="BF408" s="198"/>
      <c r="BG408" s="198"/>
      <c r="BH408" s="198"/>
      <c r="BI408" s="198"/>
      <c r="BJ408" s="198"/>
      <c r="BK408" s="198"/>
      <c r="BL408" s="198"/>
      <c r="BM408" s="198"/>
      <c r="BN408" s="186"/>
      <c r="BO408" s="274"/>
      <c r="BP408" s="274"/>
      <c r="BQ408" s="274"/>
      <c r="BR408" s="295"/>
      <c r="BS408" s="295"/>
      <c r="BT408" s="295"/>
      <c r="BU408" s="295"/>
      <c r="BV408" s="295"/>
      <c r="BW408" s="295"/>
      <c r="BX408" s="295"/>
      <c r="BY408" s="296"/>
      <c r="BZ408" s="296"/>
      <c r="CA408" s="275"/>
      <c r="CB408" s="275"/>
      <c r="CC408" s="275"/>
    </row>
    <row r="409" spans="1:81" s="188" customFormat="1" ht="263.25" customHeight="1" x14ac:dyDescent="1.35">
      <c r="A409" s="784" t="s">
        <v>1</v>
      </c>
      <c r="B409" s="786"/>
      <c r="C409" s="787"/>
      <c r="D409" s="788" t="s">
        <v>2</v>
      </c>
      <c r="E409" s="789"/>
      <c r="F409" s="790"/>
      <c r="G409" s="791" t="s">
        <v>3</v>
      </c>
      <c r="H409" s="791" t="s">
        <v>4</v>
      </c>
      <c r="I409" s="791"/>
      <c r="J409" s="793" t="s">
        <v>277</v>
      </c>
      <c r="K409" s="793"/>
      <c r="L409" s="793"/>
      <c r="M409" s="793"/>
      <c r="N409" s="793"/>
      <c r="O409" s="794"/>
      <c r="P409" s="767"/>
      <c r="Q409" s="294"/>
      <c r="R409" s="292"/>
      <c r="S409" s="292"/>
      <c r="T409" s="292"/>
      <c r="U409" s="292"/>
      <c r="V409" s="292"/>
      <c r="W409" s="292"/>
      <c r="X409" s="292"/>
      <c r="Y409" s="292"/>
      <c r="Z409" s="292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  <c r="AZ409" s="198"/>
      <c r="BA409" s="198"/>
      <c r="BB409" s="198"/>
      <c r="BC409" s="198"/>
      <c r="BD409" s="198"/>
      <c r="BE409" s="198"/>
      <c r="BF409" s="198"/>
      <c r="BG409" s="198"/>
      <c r="BH409" s="198"/>
      <c r="BI409" s="198"/>
      <c r="BJ409" s="198"/>
      <c r="BK409" s="198"/>
      <c r="BL409" s="198"/>
      <c r="BM409" s="198"/>
      <c r="BN409" s="186"/>
      <c r="BO409" s="274"/>
      <c r="BP409" s="274"/>
      <c r="BQ409" s="274"/>
      <c r="BR409" s="297"/>
      <c r="BS409" s="297"/>
      <c r="BT409" s="297"/>
      <c r="BU409" s="297"/>
      <c r="BV409" s="297"/>
      <c r="BW409" s="297"/>
      <c r="BX409" s="297"/>
      <c r="BY409" s="296"/>
      <c r="BZ409" s="296"/>
      <c r="CA409" s="275"/>
      <c r="CB409" s="275"/>
      <c r="CC409" s="275"/>
    </row>
    <row r="410" spans="1:81" s="188" customFormat="1" ht="132" customHeight="1" x14ac:dyDescent="1.35">
      <c r="A410" s="785"/>
      <c r="B410" s="193" t="s">
        <v>6</v>
      </c>
      <c r="C410" s="193" t="s">
        <v>7</v>
      </c>
      <c r="D410" s="193" t="s">
        <v>8</v>
      </c>
      <c r="E410" s="194" t="s">
        <v>120</v>
      </c>
      <c r="F410" s="195" t="s">
        <v>10</v>
      </c>
      <c r="G410" s="792"/>
      <c r="H410" s="196" t="s">
        <v>11</v>
      </c>
      <c r="I410" s="196"/>
      <c r="J410" s="620" t="s">
        <v>12</v>
      </c>
      <c r="K410" s="620" t="s">
        <v>13</v>
      </c>
      <c r="L410" s="620" t="s">
        <v>14</v>
      </c>
      <c r="M410" s="620" t="s">
        <v>205</v>
      </c>
      <c r="N410" s="620" t="s">
        <v>16</v>
      </c>
      <c r="O410" s="621" t="s">
        <v>17</v>
      </c>
      <c r="P410" s="767"/>
      <c r="Q410" s="298"/>
      <c r="R410" s="292"/>
      <c r="S410" s="292"/>
      <c r="T410" s="292"/>
      <c r="U410" s="292"/>
      <c r="V410" s="292"/>
      <c r="W410" s="292"/>
      <c r="X410" s="292"/>
      <c r="Y410" s="292"/>
      <c r="Z410" s="292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  <c r="AZ410" s="198"/>
      <c r="BA410" s="198"/>
      <c r="BB410" s="198"/>
      <c r="BC410" s="198"/>
      <c r="BD410" s="198"/>
      <c r="BE410" s="198"/>
      <c r="BF410" s="198"/>
      <c r="BG410" s="198"/>
      <c r="BH410" s="198"/>
      <c r="BI410" s="198"/>
      <c r="BJ410" s="198"/>
      <c r="BK410" s="198"/>
      <c r="BL410" s="198"/>
      <c r="BM410" s="198"/>
      <c r="BN410" s="186"/>
      <c r="BO410" s="274"/>
      <c r="BP410" s="274"/>
      <c r="BQ410" s="274"/>
      <c r="BR410" s="297"/>
      <c r="BS410" s="297"/>
      <c r="BT410" s="297"/>
      <c r="BU410" s="297"/>
      <c r="BV410" s="297"/>
      <c r="BW410" s="297"/>
      <c r="BX410" s="297"/>
      <c r="BY410" s="296"/>
      <c r="BZ410" s="296"/>
      <c r="CA410" s="275"/>
      <c r="CB410" s="275"/>
      <c r="CC410" s="275"/>
    </row>
    <row r="411" spans="1:81" s="188" customFormat="1" ht="80.099999999999994" customHeight="1" x14ac:dyDescent="0.8">
      <c r="A411" s="768" t="s">
        <v>27</v>
      </c>
      <c r="B411" s="769"/>
      <c r="C411" s="769"/>
      <c r="D411" s="769"/>
      <c r="E411" s="769"/>
      <c r="F411" s="769"/>
      <c r="G411" s="769"/>
      <c r="H411" s="769"/>
      <c r="I411" s="770"/>
      <c r="J411" s="622"/>
      <c r="K411" s="622"/>
      <c r="L411" s="622"/>
      <c r="M411" s="622"/>
      <c r="N411" s="622"/>
      <c r="O411" s="623"/>
      <c r="P411" s="767"/>
      <c r="Q411" s="299"/>
      <c r="R411" s="292"/>
      <c r="S411" s="292"/>
      <c r="T411" s="292"/>
      <c r="U411" s="292"/>
      <c r="V411" s="292"/>
      <c r="W411" s="292"/>
      <c r="X411" s="292"/>
      <c r="Y411" s="292"/>
      <c r="Z411" s="292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8"/>
      <c r="AU411" s="198"/>
      <c r="AV411" s="198"/>
      <c r="AW411" s="198"/>
      <c r="AX411" s="198"/>
      <c r="AY411" s="198"/>
      <c r="AZ411" s="198"/>
      <c r="BA411" s="198"/>
      <c r="BB411" s="198"/>
      <c r="BC411" s="198"/>
      <c r="BD411" s="198"/>
      <c r="BE411" s="198"/>
      <c r="BF411" s="198"/>
      <c r="BG411" s="198"/>
      <c r="BH411" s="198"/>
      <c r="BI411" s="198"/>
      <c r="BJ411" s="198"/>
      <c r="BK411" s="198"/>
      <c r="BL411" s="198"/>
      <c r="BM411" s="198"/>
      <c r="BN411" s="186"/>
      <c r="BO411" s="274"/>
      <c r="BP411" s="274"/>
      <c r="BQ411" s="274"/>
      <c r="BR411" s="297"/>
      <c r="BS411" s="297"/>
      <c r="BT411" s="297"/>
      <c r="BU411" s="297"/>
      <c r="BV411" s="297"/>
      <c r="BW411" s="297"/>
      <c r="BX411" s="297"/>
      <c r="BY411" s="296"/>
      <c r="BZ411" s="296"/>
      <c r="CA411" s="275"/>
      <c r="CB411" s="275"/>
      <c r="CC411" s="275"/>
    </row>
    <row r="412" spans="1:81" s="188" customFormat="1" ht="154.5" customHeight="1" thickBot="1" x14ac:dyDescent="0.85">
      <c r="A412" s="771" t="s">
        <v>206</v>
      </c>
      <c r="B412" s="772"/>
      <c r="C412" s="772"/>
      <c r="D412" s="772"/>
      <c r="E412" s="772"/>
      <c r="F412" s="772"/>
      <c r="G412" s="772"/>
      <c r="H412" s="772"/>
      <c r="I412" s="773"/>
      <c r="J412" s="624"/>
      <c r="K412" s="624"/>
      <c r="L412" s="624"/>
      <c r="M412" s="624"/>
      <c r="N412" s="624"/>
      <c r="O412" s="625"/>
      <c r="P412" s="780"/>
      <c r="Q412" s="300"/>
      <c r="R412" s="292"/>
      <c r="S412" s="292"/>
      <c r="T412" s="292"/>
      <c r="U412" s="292"/>
      <c r="V412" s="292"/>
      <c r="W412" s="292"/>
      <c r="X412" s="292"/>
      <c r="Y412" s="292"/>
      <c r="Z412" s="292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8"/>
      <c r="AU412" s="198"/>
      <c r="AV412" s="198"/>
      <c r="AW412" s="198"/>
      <c r="AX412" s="198"/>
      <c r="AY412" s="198"/>
      <c r="AZ412" s="198"/>
      <c r="BA412" s="198"/>
      <c r="BB412" s="198"/>
      <c r="BC412" s="198"/>
      <c r="BD412" s="198"/>
      <c r="BE412" s="198"/>
      <c r="BF412" s="198"/>
      <c r="BG412" s="198"/>
      <c r="BH412" s="198"/>
      <c r="BI412" s="198"/>
      <c r="BJ412" s="198"/>
      <c r="BK412" s="198"/>
      <c r="BL412" s="198"/>
      <c r="BM412" s="198"/>
      <c r="BN412" s="186"/>
      <c r="BO412" s="274"/>
      <c r="BP412" s="274"/>
      <c r="BQ412" s="274"/>
      <c r="BR412" s="297"/>
      <c r="BS412" s="297"/>
      <c r="BT412" s="297"/>
      <c r="BU412" s="297"/>
      <c r="BV412" s="297"/>
      <c r="BW412" s="297"/>
      <c r="BX412" s="297"/>
      <c r="BY412" s="296"/>
      <c r="BZ412" s="296"/>
      <c r="CA412" s="275"/>
      <c r="CB412" s="275"/>
      <c r="CC412" s="275"/>
    </row>
    <row r="413" spans="1:81" s="188" customFormat="1" ht="192" customHeight="1" x14ac:dyDescent="1.35">
      <c r="A413" s="774" t="s">
        <v>30</v>
      </c>
      <c r="B413" s="777" t="s">
        <v>215</v>
      </c>
      <c r="C413" s="626" t="s">
        <v>216</v>
      </c>
      <c r="D413" s="627" t="s">
        <v>24</v>
      </c>
      <c r="E413" s="628">
        <v>1.1000000000000001</v>
      </c>
      <c r="F413" s="689">
        <v>1</v>
      </c>
      <c r="G413" s="629" t="s">
        <v>25</v>
      </c>
      <c r="H413" s="627" t="s">
        <v>26</v>
      </c>
      <c r="I413" s="629">
        <v>1</v>
      </c>
      <c r="J413" s="731">
        <f>F413*E413*I413</f>
        <v>1.1000000000000001</v>
      </c>
      <c r="K413" s="731">
        <f>O413/365</f>
        <v>0.15671232876712329</v>
      </c>
      <c r="L413" s="731">
        <f>K413*30</f>
        <v>4.7013698630136984</v>
      </c>
      <c r="M413" s="731">
        <f>K413*31</f>
        <v>4.8580821917808219</v>
      </c>
      <c r="N413" s="731">
        <f>K413*30.41666666</f>
        <v>4.7666666656219183</v>
      </c>
      <c r="O413" s="732">
        <f>J413*52</f>
        <v>57.2</v>
      </c>
      <c r="P413" s="780"/>
      <c r="Q413" s="300"/>
      <c r="R413" s="292"/>
      <c r="S413" s="292"/>
      <c r="T413" s="292"/>
      <c r="U413" s="292"/>
      <c r="V413" s="292"/>
      <c r="W413" s="292"/>
      <c r="X413" s="292"/>
      <c r="Y413" s="292"/>
      <c r="Z413" s="292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  <c r="AZ413" s="198"/>
      <c r="BA413" s="198"/>
      <c r="BB413" s="198"/>
      <c r="BC413" s="198"/>
      <c r="BD413" s="198"/>
      <c r="BE413" s="198"/>
      <c r="BF413" s="198"/>
      <c r="BG413" s="198"/>
      <c r="BH413" s="198"/>
      <c r="BI413" s="198"/>
      <c r="BJ413" s="198"/>
      <c r="BK413" s="198"/>
      <c r="BL413" s="198"/>
      <c r="BM413" s="198"/>
      <c r="BN413" s="186"/>
      <c r="BO413" s="274"/>
      <c r="BP413" s="274"/>
      <c r="BQ413" s="274"/>
      <c r="BR413" s="297"/>
      <c r="BS413" s="297"/>
      <c r="BT413" s="297"/>
      <c r="BU413" s="297"/>
      <c r="BV413" s="297"/>
      <c r="BW413" s="297"/>
      <c r="BX413" s="297"/>
      <c r="BY413" s="296"/>
      <c r="BZ413" s="296"/>
      <c r="CA413" s="275"/>
      <c r="CB413" s="275"/>
      <c r="CC413" s="275"/>
    </row>
    <row r="414" spans="1:81" s="188" customFormat="1" ht="188.25" customHeight="1" x14ac:dyDescent="1.35">
      <c r="A414" s="775"/>
      <c r="B414" s="778"/>
      <c r="C414" s="730" t="s">
        <v>217</v>
      </c>
      <c r="D414" s="729" t="s">
        <v>218</v>
      </c>
      <c r="E414" s="697">
        <v>0.24</v>
      </c>
      <c r="F414" s="49">
        <v>1</v>
      </c>
      <c r="G414" s="696" t="s">
        <v>25</v>
      </c>
      <c r="H414" s="33" t="s">
        <v>45</v>
      </c>
      <c r="I414" s="49">
        <v>0.46160000000000001</v>
      </c>
      <c r="J414" s="733">
        <f>F414*E414*I414</f>
        <v>0.11078399999999999</v>
      </c>
      <c r="K414" s="733">
        <f t="shared" ref="K414" si="80">O414/365</f>
        <v>1.5782926027397261E-2</v>
      </c>
      <c r="L414" s="733">
        <f t="shared" ref="L414" si="81">K414*30</f>
        <v>0.47348778082191784</v>
      </c>
      <c r="M414" s="733">
        <f t="shared" ref="M414" si="82">K414*31</f>
        <v>0.48927070684931506</v>
      </c>
      <c r="N414" s="733">
        <f t="shared" ref="N414" si="83">K414*30.41666666</f>
        <v>0.48006399989478049</v>
      </c>
      <c r="O414" s="734">
        <f t="shared" ref="O414" si="84">J414*52</f>
        <v>5.7607679999999997</v>
      </c>
      <c r="P414" s="581"/>
      <c r="Q414" s="300"/>
      <c r="R414" s="292"/>
      <c r="S414" s="292"/>
      <c r="T414" s="292"/>
      <c r="U414" s="292"/>
      <c r="V414" s="292"/>
      <c r="W414" s="292"/>
      <c r="X414" s="292"/>
      <c r="Y414" s="292"/>
      <c r="Z414" s="292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  <c r="AL414" s="198"/>
      <c r="AM414" s="198"/>
      <c r="AN414" s="198"/>
      <c r="AO414" s="198"/>
      <c r="AP414" s="198"/>
      <c r="AQ414" s="198"/>
      <c r="AR414" s="198"/>
      <c r="AS414" s="198"/>
      <c r="AT414" s="198"/>
      <c r="AU414" s="198"/>
      <c r="AV414" s="198"/>
      <c r="AW414" s="198"/>
      <c r="AX414" s="198"/>
      <c r="AY414" s="198"/>
      <c r="AZ414" s="198"/>
      <c r="BA414" s="198"/>
      <c r="BB414" s="198"/>
      <c r="BC414" s="198"/>
      <c r="BD414" s="198"/>
      <c r="BE414" s="198"/>
      <c r="BF414" s="198"/>
      <c r="BG414" s="198"/>
      <c r="BH414" s="198"/>
      <c r="BI414" s="198"/>
      <c r="BJ414" s="198"/>
      <c r="BK414" s="198"/>
      <c r="BL414" s="198"/>
      <c r="BM414" s="198"/>
      <c r="BN414" s="186"/>
      <c r="BO414" s="274"/>
      <c r="BP414" s="274"/>
      <c r="BQ414" s="274"/>
      <c r="BR414" s="297"/>
      <c r="BS414" s="297"/>
      <c r="BT414" s="297"/>
      <c r="BU414" s="297"/>
      <c r="BV414" s="297"/>
      <c r="BW414" s="297"/>
      <c r="BX414" s="297"/>
      <c r="BY414" s="296"/>
      <c r="BZ414" s="296"/>
      <c r="CA414" s="275"/>
      <c r="CB414" s="275"/>
      <c r="CC414" s="275"/>
    </row>
    <row r="415" spans="1:81" s="188" customFormat="1" ht="267" customHeight="1" thickBot="1" x14ac:dyDescent="0.85">
      <c r="A415" s="776"/>
      <c r="B415" s="779"/>
      <c r="C415" s="724" t="s">
        <v>217</v>
      </c>
      <c r="D415" s="725" t="s">
        <v>276</v>
      </c>
      <c r="E415" s="726">
        <v>1.1000000000000001</v>
      </c>
      <c r="F415" s="727">
        <v>4</v>
      </c>
      <c r="G415" s="728" t="s">
        <v>25</v>
      </c>
      <c r="H415" s="725" t="s">
        <v>26</v>
      </c>
      <c r="I415" s="728">
        <v>1</v>
      </c>
      <c r="J415" s="735">
        <f>F415*E415*I415</f>
        <v>4.4000000000000004</v>
      </c>
      <c r="K415" s="735">
        <f>O415/365</f>
        <v>0.62684931506849317</v>
      </c>
      <c r="L415" s="735">
        <f>K415*30</f>
        <v>18.805479452054794</v>
      </c>
      <c r="M415" s="735">
        <f>K415*31</f>
        <v>19.432328767123288</v>
      </c>
      <c r="N415" s="735">
        <f>K415*30.41666666</f>
        <v>19.066666662487673</v>
      </c>
      <c r="O415" s="736">
        <f>J415*52</f>
        <v>228.8</v>
      </c>
      <c r="P415" s="582"/>
      <c r="Q415" s="300"/>
      <c r="R415" s="292"/>
      <c r="S415" s="292"/>
      <c r="T415" s="292"/>
      <c r="U415" s="292"/>
      <c r="V415" s="292"/>
      <c r="W415" s="292"/>
      <c r="X415" s="292"/>
      <c r="Y415" s="292"/>
      <c r="Z415" s="292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86"/>
      <c r="BO415" s="274"/>
      <c r="BP415" s="274"/>
      <c r="BQ415" s="274"/>
      <c r="BR415" s="297"/>
      <c r="BS415" s="297"/>
      <c r="BT415" s="297"/>
      <c r="BU415" s="297"/>
      <c r="BV415" s="297"/>
      <c r="BW415" s="297"/>
      <c r="BX415" s="297"/>
      <c r="BY415" s="296"/>
      <c r="BZ415" s="296"/>
      <c r="CA415" s="275"/>
      <c r="CB415" s="275"/>
      <c r="CC415" s="275"/>
    </row>
    <row r="416" spans="1:81" s="188" customFormat="1" ht="120.75" customHeight="1" thickBot="1" x14ac:dyDescent="1.4">
      <c r="A416" s="747" t="s">
        <v>219</v>
      </c>
      <c r="B416" s="748"/>
      <c r="C416" s="748"/>
      <c r="D416" s="748"/>
      <c r="E416" s="748"/>
      <c r="F416" s="748"/>
      <c r="G416" s="748"/>
      <c r="H416" s="748"/>
      <c r="I416" s="748"/>
      <c r="J416" s="632"/>
      <c r="K416" s="633"/>
      <c r="L416" s="634"/>
      <c r="M416" s="635"/>
      <c r="N416" s="635"/>
      <c r="O416" s="636">
        <f>O413+O414+O415</f>
        <v>291.76076799999998</v>
      </c>
      <c r="P416" s="583"/>
      <c r="Q416" s="300"/>
      <c r="R416" s="292"/>
      <c r="S416" s="292"/>
      <c r="T416" s="292"/>
      <c r="U416" s="292"/>
      <c r="V416" s="292"/>
      <c r="W416" s="292"/>
      <c r="X416" s="292"/>
      <c r="Y416" s="292"/>
      <c r="Z416" s="292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  <c r="AT416" s="198"/>
      <c r="AU416" s="198"/>
      <c r="AV416" s="198"/>
      <c r="AW416" s="198"/>
      <c r="AX416" s="198"/>
      <c r="AY416" s="198"/>
      <c r="AZ416" s="198"/>
      <c r="BA416" s="198"/>
      <c r="BB416" s="198"/>
      <c r="BC416" s="198"/>
      <c r="BD416" s="198"/>
      <c r="BE416" s="198"/>
      <c r="BF416" s="198"/>
      <c r="BG416" s="198"/>
      <c r="BH416" s="198"/>
      <c r="BI416" s="198"/>
      <c r="BJ416" s="198"/>
      <c r="BK416" s="198"/>
      <c r="BL416" s="198"/>
      <c r="BM416" s="198"/>
      <c r="BN416" s="186"/>
      <c r="BO416" s="274"/>
      <c r="BP416" s="274"/>
      <c r="BQ416" s="274"/>
      <c r="BR416" s="297"/>
      <c r="BS416" s="297"/>
      <c r="BT416" s="297"/>
      <c r="BU416" s="297"/>
      <c r="BV416" s="297"/>
      <c r="BW416" s="297"/>
      <c r="BX416" s="297"/>
      <c r="BY416" s="296"/>
      <c r="BZ416" s="296"/>
      <c r="CA416" s="275"/>
      <c r="CB416" s="275"/>
      <c r="CC416" s="275"/>
    </row>
    <row r="417" spans="1:83" s="188" customFormat="1" ht="80.099999999999994" customHeight="1" thickBot="1" x14ac:dyDescent="0.85">
      <c r="A417" s="637"/>
      <c r="B417" s="638"/>
      <c r="C417" s="638"/>
      <c r="D417" s="638"/>
      <c r="E417" s="638"/>
      <c r="F417" s="638"/>
      <c r="G417" s="638"/>
      <c r="H417" s="638"/>
      <c r="I417" s="638"/>
      <c r="J417" s="638"/>
      <c r="K417" s="638"/>
      <c r="L417" s="638"/>
      <c r="M417" s="638"/>
      <c r="N417" s="638"/>
      <c r="O417" s="639"/>
      <c r="P417" s="582"/>
      <c r="Q417" s="301"/>
      <c r="R417" s="292"/>
      <c r="S417" s="292"/>
      <c r="T417" s="292"/>
      <c r="U417" s="292"/>
      <c r="V417" s="292"/>
      <c r="W417" s="292"/>
      <c r="X417" s="292"/>
      <c r="Y417" s="292"/>
      <c r="Z417" s="292"/>
      <c r="AA417" s="198"/>
      <c r="AB417" s="198"/>
      <c r="AC417" s="198"/>
      <c r="AD417" s="198"/>
      <c r="AE417" s="198"/>
      <c r="AF417" s="198"/>
      <c r="AG417" s="198"/>
      <c r="AH417" s="198"/>
      <c r="AI417" s="198"/>
      <c r="AJ417" s="198"/>
      <c r="AK417" s="198"/>
      <c r="AL417" s="198"/>
      <c r="AM417" s="198"/>
      <c r="AN417" s="198"/>
      <c r="AO417" s="198"/>
      <c r="AP417" s="198"/>
      <c r="AQ417" s="198"/>
      <c r="AR417" s="198"/>
      <c r="AS417" s="198"/>
      <c r="AT417" s="198"/>
      <c r="AU417" s="198"/>
      <c r="AV417" s="198"/>
      <c r="AW417" s="198"/>
      <c r="AX417" s="198"/>
      <c r="AY417" s="198"/>
      <c r="AZ417" s="198"/>
      <c r="BA417" s="198"/>
      <c r="BB417" s="198"/>
      <c r="BC417" s="198"/>
      <c r="BD417" s="198"/>
      <c r="BE417" s="198"/>
      <c r="BF417" s="198"/>
      <c r="BG417" s="198"/>
      <c r="BH417" s="198"/>
      <c r="BI417" s="198"/>
      <c r="BJ417" s="198"/>
      <c r="BK417" s="198"/>
      <c r="BL417" s="198"/>
      <c r="BM417" s="198"/>
      <c r="BN417" s="186"/>
      <c r="BO417" s="274"/>
      <c r="BP417" s="274"/>
      <c r="BQ417" s="274"/>
      <c r="BR417" s="297"/>
      <c r="BS417" s="297"/>
      <c r="BT417" s="297"/>
      <c r="BU417" s="297"/>
      <c r="BV417" s="297"/>
      <c r="BW417" s="297"/>
      <c r="BX417" s="297"/>
      <c r="BY417" s="296"/>
      <c r="BZ417" s="296"/>
      <c r="CA417" s="275"/>
      <c r="CB417" s="275"/>
      <c r="CC417" s="275"/>
    </row>
    <row r="418" spans="1:83" s="188" customFormat="1" ht="80.099999999999994" customHeight="1" thickBot="1" x14ac:dyDescent="0.85">
      <c r="A418" s="753" t="s">
        <v>210</v>
      </c>
      <c r="B418" s="754"/>
      <c r="C418" s="754"/>
      <c r="D418" s="754"/>
      <c r="E418" s="754"/>
      <c r="F418" s="754"/>
      <c r="G418" s="754"/>
      <c r="H418" s="754"/>
      <c r="I418" s="754"/>
      <c r="J418" s="640"/>
      <c r="K418" s="640"/>
      <c r="L418" s="640"/>
      <c r="M418" s="640"/>
      <c r="N418" s="640"/>
      <c r="O418" s="641"/>
      <c r="P418" s="763"/>
      <c r="Q418" s="302"/>
      <c r="R418" s="292"/>
      <c r="S418" s="292"/>
      <c r="T418" s="292"/>
      <c r="U418" s="292"/>
      <c r="V418" s="292"/>
      <c r="W418" s="292"/>
      <c r="X418" s="292"/>
      <c r="Y418" s="292"/>
      <c r="Z418" s="292"/>
      <c r="AA418" s="198"/>
      <c r="AB418" s="198"/>
      <c r="AC418" s="198"/>
      <c r="AD418" s="198"/>
      <c r="AE418" s="198"/>
      <c r="AF418" s="198"/>
      <c r="AG418" s="198"/>
      <c r="AH418" s="198"/>
      <c r="AI418" s="198"/>
      <c r="AJ418" s="198"/>
      <c r="AK418" s="198"/>
      <c r="AL418" s="198"/>
      <c r="AM418" s="198"/>
      <c r="AN418" s="198"/>
      <c r="AO418" s="198"/>
      <c r="AP418" s="198"/>
      <c r="AQ418" s="198"/>
      <c r="AR418" s="198"/>
      <c r="AS418" s="198"/>
      <c r="AT418" s="198"/>
      <c r="AU418" s="198"/>
      <c r="AV418" s="198"/>
      <c r="AW418" s="198"/>
      <c r="AX418" s="198"/>
      <c r="AY418" s="198"/>
      <c r="AZ418" s="198"/>
      <c r="BA418" s="198"/>
      <c r="BB418" s="198"/>
      <c r="BC418" s="198"/>
      <c r="BD418" s="198"/>
      <c r="BE418" s="198"/>
      <c r="BF418" s="198"/>
      <c r="BG418" s="198"/>
      <c r="BH418" s="198"/>
      <c r="BI418" s="198"/>
      <c r="BJ418" s="198"/>
      <c r="BK418" s="198"/>
      <c r="BL418" s="198"/>
      <c r="BM418" s="198"/>
      <c r="BN418" s="186"/>
      <c r="BO418" s="274"/>
      <c r="BP418" s="274"/>
      <c r="BQ418" s="274"/>
      <c r="BR418" s="297"/>
      <c r="BS418" s="297"/>
      <c r="BT418" s="297"/>
      <c r="BU418" s="297"/>
      <c r="BV418" s="297"/>
      <c r="BW418" s="297"/>
      <c r="BX418" s="297"/>
      <c r="BY418" s="296"/>
      <c r="BZ418" s="296"/>
      <c r="CA418" s="275"/>
      <c r="CB418" s="275"/>
      <c r="CC418" s="275"/>
    </row>
    <row r="419" spans="1:83" s="188" customFormat="1" ht="113.25" customHeight="1" x14ac:dyDescent="0.8">
      <c r="A419" s="755" t="s">
        <v>30</v>
      </c>
      <c r="B419" s="757" t="s">
        <v>215</v>
      </c>
      <c r="C419" s="759" t="s">
        <v>216</v>
      </c>
      <c r="D419" s="642" t="s">
        <v>32</v>
      </c>
      <c r="E419" s="643">
        <v>0.24</v>
      </c>
      <c r="F419" s="689">
        <v>1</v>
      </c>
      <c r="G419" s="644" t="s">
        <v>86</v>
      </c>
      <c r="H419" s="645" t="s">
        <v>88</v>
      </c>
      <c r="I419" s="629">
        <v>0.23077</v>
      </c>
      <c r="J419" s="737">
        <f>F419*E419*I419</f>
        <v>5.5384799999999998E-2</v>
      </c>
      <c r="K419" s="737">
        <f t="shared" ref="K419:K426" si="85">O419/365</f>
        <v>7.8904372602739727E-3</v>
      </c>
      <c r="L419" s="737">
        <f>K419*30</f>
        <v>0.23671311780821919</v>
      </c>
      <c r="M419" s="737">
        <f>K419*31</f>
        <v>0.24460355506849316</v>
      </c>
      <c r="N419" s="737">
        <f>K419*30.41666666</f>
        <v>0.24000079994739709</v>
      </c>
      <c r="O419" s="738">
        <f t="shared" ref="O419:O426" si="86">J419*52</f>
        <v>2.8800095999999997</v>
      </c>
      <c r="P419" s="763"/>
      <c r="Q419" s="302"/>
      <c r="R419" s="292"/>
      <c r="S419" s="292"/>
      <c r="T419" s="292"/>
      <c r="U419" s="292"/>
      <c r="V419" s="292"/>
      <c r="W419" s="292"/>
      <c r="X419" s="292"/>
      <c r="Y419" s="292"/>
      <c r="Z419" s="292"/>
      <c r="AA419" s="198"/>
      <c r="AB419" s="198"/>
      <c r="AC419" s="198"/>
      <c r="AD419" s="198"/>
      <c r="AE419" s="198"/>
      <c r="AF419" s="198"/>
      <c r="AG419" s="198"/>
      <c r="AH419" s="198"/>
      <c r="AI419" s="198"/>
      <c r="AJ419" s="198"/>
      <c r="AK419" s="198"/>
      <c r="AL419" s="198"/>
      <c r="AM419" s="198"/>
      <c r="AN419" s="198"/>
      <c r="AO419" s="198"/>
      <c r="AP419" s="198"/>
      <c r="AQ419" s="198"/>
      <c r="AR419" s="198"/>
      <c r="AS419" s="198"/>
      <c r="AT419" s="198"/>
      <c r="AU419" s="198"/>
      <c r="AV419" s="198"/>
      <c r="AW419" s="198"/>
      <c r="AX419" s="198"/>
      <c r="AY419" s="198"/>
      <c r="AZ419" s="198"/>
      <c r="BA419" s="198"/>
      <c r="BB419" s="198"/>
      <c r="BC419" s="198"/>
      <c r="BD419" s="198"/>
      <c r="BE419" s="198"/>
      <c r="BF419" s="198"/>
      <c r="BG419" s="198"/>
      <c r="BH419" s="198"/>
      <c r="BI419" s="198"/>
      <c r="BJ419" s="198"/>
      <c r="BK419" s="198"/>
      <c r="BL419" s="198"/>
      <c r="BM419" s="198"/>
      <c r="BN419" s="186"/>
      <c r="BO419" s="274"/>
      <c r="BP419" s="274"/>
      <c r="BQ419" s="274"/>
      <c r="BR419" s="297"/>
      <c r="BS419" s="297"/>
      <c r="BT419" s="297"/>
      <c r="BU419" s="297"/>
      <c r="BV419" s="297"/>
      <c r="BW419" s="297"/>
      <c r="BX419" s="297"/>
      <c r="BY419" s="296"/>
      <c r="BZ419" s="296"/>
      <c r="CA419" s="275"/>
      <c r="CB419" s="275"/>
      <c r="CC419" s="275"/>
    </row>
    <row r="420" spans="1:83" s="188" customFormat="1" ht="105.75" customHeight="1" x14ac:dyDescent="0.8">
      <c r="A420" s="756"/>
      <c r="B420" s="758"/>
      <c r="C420" s="760"/>
      <c r="D420" s="215" t="s">
        <v>53</v>
      </c>
      <c r="E420" s="203">
        <v>1.1000000000000001</v>
      </c>
      <c r="F420" s="204">
        <v>1</v>
      </c>
      <c r="G420" s="204" t="s">
        <v>84</v>
      </c>
      <c r="H420" s="91" t="s">
        <v>88</v>
      </c>
      <c r="I420" s="49">
        <v>0.23077</v>
      </c>
      <c r="J420" s="739">
        <f>F420*E420*I420</f>
        <v>0.25384700000000004</v>
      </c>
      <c r="K420" s="739">
        <f t="shared" si="85"/>
        <v>3.6164504109589046E-2</v>
      </c>
      <c r="L420" s="739">
        <f t="shared" ref="L420:L424" si="87">K420*30</f>
        <v>1.0849351232876714</v>
      </c>
      <c r="M420" s="739">
        <f t="shared" ref="M420:M424" si="88">K420*31</f>
        <v>1.1210996273972604</v>
      </c>
      <c r="N420" s="739">
        <f t="shared" ref="N420:N424" si="89">K420*30.41666666</f>
        <v>1.1000036664255701</v>
      </c>
      <c r="O420" s="740">
        <f t="shared" si="86"/>
        <v>13.200044000000002</v>
      </c>
      <c r="P420" s="763"/>
      <c r="Q420" s="302"/>
      <c r="R420" s="292"/>
      <c r="S420" s="292"/>
      <c r="T420" s="292"/>
      <c r="U420" s="292"/>
      <c r="V420" s="292"/>
      <c r="W420" s="292"/>
      <c r="X420" s="292"/>
      <c r="Y420" s="292"/>
      <c r="Z420" s="292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  <c r="AL420" s="198"/>
      <c r="AM420" s="198"/>
      <c r="AN420" s="198"/>
      <c r="AO420" s="198"/>
      <c r="AP420" s="198"/>
      <c r="AQ420" s="198"/>
      <c r="AR420" s="198"/>
      <c r="AS420" s="198"/>
      <c r="AT420" s="198"/>
      <c r="AU420" s="198"/>
      <c r="AV420" s="198"/>
      <c r="AW420" s="198"/>
      <c r="AX420" s="198"/>
      <c r="AY420" s="198"/>
      <c r="AZ420" s="198"/>
      <c r="BA420" s="198"/>
      <c r="BB420" s="198"/>
      <c r="BC420" s="198"/>
      <c r="BD420" s="198"/>
      <c r="BE420" s="198"/>
      <c r="BF420" s="198"/>
      <c r="BG420" s="198"/>
      <c r="BH420" s="198"/>
      <c r="BI420" s="198"/>
      <c r="BJ420" s="198"/>
      <c r="BK420" s="198"/>
      <c r="BL420" s="198"/>
      <c r="BM420" s="198"/>
      <c r="BN420" s="186"/>
      <c r="BO420" s="274"/>
      <c r="BP420" s="274"/>
      <c r="BQ420" s="274"/>
      <c r="BR420" s="297"/>
      <c r="BS420" s="297"/>
      <c r="BT420" s="297"/>
      <c r="BU420" s="297"/>
      <c r="BV420" s="297"/>
      <c r="BW420" s="297"/>
      <c r="BX420" s="297"/>
      <c r="BY420" s="296"/>
      <c r="BZ420" s="296"/>
      <c r="CA420" s="275"/>
      <c r="CB420" s="275"/>
      <c r="CC420" s="275"/>
    </row>
    <row r="421" spans="1:83" s="188" customFormat="1" ht="109.5" customHeight="1" x14ac:dyDescent="0.8">
      <c r="A421" s="756"/>
      <c r="B421" s="758"/>
      <c r="C421" s="761"/>
      <c r="D421" s="215" t="s">
        <v>53</v>
      </c>
      <c r="E421" s="203">
        <v>1.1000000000000001</v>
      </c>
      <c r="F421" s="204">
        <v>1</v>
      </c>
      <c r="G421" s="204" t="s">
        <v>85</v>
      </c>
      <c r="H421" s="91" t="s">
        <v>88</v>
      </c>
      <c r="I421" s="49">
        <v>0.23077</v>
      </c>
      <c r="J421" s="739">
        <f>F421*E421*I421</f>
        <v>0.25384700000000004</v>
      </c>
      <c r="K421" s="739">
        <f t="shared" si="85"/>
        <v>3.6164504109589046E-2</v>
      </c>
      <c r="L421" s="739">
        <f t="shared" ref="L421" si="90">K421*30</f>
        <v>1.0849351232876714</v>
      </c>
      <c r="M421" s="739">
        <f t="shared" ref="M421" si="91">K421*31</f>
        <v>1.1210996273972604</v>
      </c>
      <c r="N421" s="739">
        <f t="shared" ref="N421" si="92">K421*30.41666666</f>
        <v>1.1000036664255701</v>
      </c>
      <c r="O421" s="740">
        <f t="shared" si="86"/>
        <v>13.200044000000002</v>
      </c>
      <c r="P421" s="584"/>
      <c r="Q421" s="302"/>
      <c r="R421" s="292"/>
      <c r="S421" s="292"/>
      <c r="T421" s="292"/>
      <c r="U421" s="292"/>
      <c r="V421" s="292"/>
      <c r="W421" s="292"/>
      <c r="X421" s="292"/>
      <c r="Y421" s="292"/>
      <c r="Z421" s="292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  <c r="AL421" s="198"/>
      <c r="AM421" s="198"/>
      <c r="AN421" s="198"/>
      <c r="AO421" s="198"/>
      <c r="AP421" s="198"/>
      <c r="AQ421" s="198"/>
      <c r="AR421" s="198"/>
      <c r="AS421" s="198"/>
      <c r="AT421" s="198"/>
      <c r="AU421" s="198"/>
      <c r="AV421" s="198"/>
      <c r="AW421" s="198"/>
      <c r="AX421" s="198"/>
      <c r="AY421" s="198"/>
      <c r="AZ421" s="198"/>
      <c r="BA421" s="198"/>
      <c r="BB421" s="198"/>
      <c r="BC421" s="198"/>
      <c r="BD421" s="198"/>
      <c r="BE421" s="198"/>
      <c r="BF421" s="198"/>
      <c r="BG421" s="198"/>
      <c r="BH421" s="198"/>
      <c r="BI421" s="198"/>
      <c r="BJ421" s="198"/>
      <c r="BK421" s="198"/>
      <c r="BL421" s="198"/>
      <c r="BM421" s="198"/>
      <c r="BN421" s="186"/>
      <c r="BO421" s="274"/>
      <c r="BP421" s="274"/>
      <c r="BQ421" s="274"/>
      <c r="BR421" s="297"/>
      <c r="BS421" s="297"/>
      <c r="BT421" s="297"/>
      <c r="BU421" s="297"/>
      <c r="BV421" s="297"/>
      <c r="BW421" s="297"/>
      <c r="BX421" s="297"/>
      <c r="BY421" s="296"/>
      <c r="BZ421" s="296"/>
      <c r="CA421" s="275"/>
      <c r="CB421" s="275"/>
      <c r="CC421" s="275"/>
    </row>
    <row r="422" spans="1:83" s="188" customFormat="1" ht="120.75" customHeight="1" thickBot="1" x14ac:dyDescent="0.85">
      <c r="A422" s="756"/>
      <c r="B422" s="758"/>
      <c r="C422" s="762"/>
      <c r="D422" s="630" t="s">
        <v>258</v>
      </c>
      <c r="E422" s="648">
        <v>0.06</v>
      </c>
      <c r="F422" s="649">
        <v>1</v>
      </c>
      <c r="G422" s="649" t="s">
        <v>260</v>
      </c>
      <c r="H422" s="650" t="s">
        <v>45</v>
      </c>
      <c r="I422" s="649">
        <v>0.46160000000000001</v>
      </c>
      <c r="J422" s="741">
        <f>E422*F422*I422</f>
        <v>2.7695999999999998E-2</v>
      </c>
      <c r="K422" s="741">
        <f t="shared" si="85"/>
        <v>3.9457315068493152E-3</v>
      </c>
      <c r="L422" s="741">
        <f t="shared" si="87"/>
        <v>0.11837194520547946</v>
      </c>
      <c r="M422" s="741">
        <f t="shared" si="88"/>
        <v>0.12231767671232877</v>
      </c>
      <c r="N422" s="741">
        <f t="shared" si="89"/>
        <v>0.12001599997369512</v>
      </c>
      <c r="O422" s="742">
        <f t="shared" si="86"/>
        <v>1.4401919999999999</v>
      </c>
      <c r="P422" s="585"/>
      <c r="Q422" s="302"/>
      <c r="R422" s="292"/>
      <c r="S422" s="292"/>
      <c r="T422" s="292"/>
      <c r="U422" s="292"/>
      <c r="V422" s="292"/>
      <c r="W422" s="292"/>
      <c r="X422" s="292"/>
      <c r="Y422" s="292"/>
      <c r="Z422" s="292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198"/>
      <c r="AP422" s="198"/>
      <c r="AQ422" s="198"/>
      <c r="AR422" s="198"/>
      <c r="AS422" s="198"/>
      <c r="AT422" s="198"/>
      <c r="AU422" s="198"/>
      <c r="AV422" s="198"/>
      <c r="AW422" s="198"/>
      <c r="AX422" s="198"/>
      <c r="AY422" s="198"/>
      <c r="AZ422" s="198"/>
      <c r="BA422" s="198"/>
      <c r="BB422" s="198"/>
      <c r="BC422" s="198"/>
      <c r="BD422" s="198"/>
      <c r="BE422" s="198"/>
      <c r="BF422" s="198"/>
      <c r="BG422" s="198"/>
      <c r="BH422" s="198"/>
      <c r="BI422" s="198"/>
      <c r="BJ422" s="198"/>
      <c r="BK422" s="198"/>
      <c r="BL422" s="198"/>
      <c r="BM422" s="198"/>
      <c r="BN422" s="186"/>
      <c r="BO422" s="274"/>
      <c r="BP422" s="274"/>
      <c r="BQ422" s="274"/>
      <c r="BR422" s="297"/>
      <c r="BS422" s="297"/>
      <c r="BT422" s="297"/>
      <c r="BU422" s="297"/>
      <c r="BV422" s="297"/>
      <c r="BW422" s="297"/>
      <c r="BX422" s="297"/>
      <c r="BY422" s="296"/>
      <c r="BZ422" s="296"/>
      <c r="CA422" s="275"/>
      <c r="CB422" s="275"/>
      <c r="CC422" s="275"/>
    </row>
    <row r="423" spans="1:83" s="188" customFormat="1" ht="150.75" customHeight="1" x14ac:dyDescent="0.8">
      <c r="A423" s="756"/>
      <c r="B423" s="758"/>
      <c r="C423" s="764" t="s">
        <v>217</v>
      </c>
      <c r="D423" s="651" t="s">
        <v>275</v>
      </c>
      <c r="E423" s="652">
        <v>1.1000000000000001</v>
      </c>
      <c r="F423" s="690">
        <v>1</v>
      </c>
      <c r="G423" s="629" t="s">
        <v>86</v>
      </c>
      <c r="H423" s="629" t="s">
        <v>211</v>
      </c>
      <c r="I423" s="629">
        <v>0.11550000000000001</v>
      </c>
      <c r="J423" s="737">
        <f>F423*E423*I423</f>
        <v>0.12705000000000002</v>
      </c>
      <c r="K423" s="737">
        <f t="shared" si="85"/>
        <v>1.8100273972602741E-2</v>
      </c>
      <c r="L423" s="737">
        <f t="shared" si="87"/>
        <v>0.54300821917808229</v>
      </c>
      <c r="M423" s="737">
        <f t="shared" si="88"/>
        <v>0.56110849315068501</v>
      </c>
      <c r="N423" s="737">
        <f t="shared" si="89"/>
        <v>0.55054999987933162</v>
      </c>
      <c r="O423" s="738">
        <f t="shared" si="86"/>
        <v>6.6066000000000011</v>
      </c>
      <c r="P423" s="763"/>
      <c r="Q423" s="302"/>
      <c r="R423" s="292"/>
      <c r="S423" s="292"/>
      <c r="T423" s="292"/>
      <c r="U423" s="292"/>
      <c r="V423" s="292"/>
      <c r="W423" s="292"/>
      <c r="X423" s="292"/>
      <c r="Y423" s="292"/>
      <c r="Z423" s="292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198"/>
      <c r="AP423" s="198"/>
      <c r="AQ423" s="198"/>
      <c r="AR423" s="198"/>
      <c r="AS423" s="198"/>
      <c r="AT423" s="198"/>
      <c r="AU423" s="198"/>
      <c r="AV423" s="198"/>
      <c r="AW423" s="198"/>
      <c r="AX423" s="198"/>
      <c r="AY423" s="198"/>
      <c r="AZ423" s="198"/>
      <c r="BA423" s="198"/>
      <c r="BB423" s="198"/>
      <c r="BC423" s="198"/>
      <c r="BD423" s="198"/>
      <c r="BE423" s="198"/>
      <c r="BF423" s="198"/>
      <c r="BG423" s="198"/>
      <c r="BH423" s="198"/>
      <c r="BI423" s="198"/>
      <c r="BJ423" s="198"/>
      <c r="BK423" s="198"/>
      <c r="BL423" s="198"/>
      <c r="BM423" s="198"/>
      <c r="BN423" s="186"/>
      <c r="BO423" s="274"/>
      <c r="BP423" s="274"/>
      <c r="BQ423" s="274"/>
      <c r="BR423" s="297"/>
      <c r="BS423" s="297"/>
      <c r="BT423" s="297"/>
      <c r="BU423" s="297"/>
      <c r="BV423" s="297"/>
      <c r="BW423" s="297"/>
      <c r="BX423" s="297"/>
      <c r="BY423" s="296"/>
      <c r="BZ423" s="296"/>
      <c r="CA423" s="275"/>
      <c r="CB423" s="275"/>
      <c r="CC423" s="275"/>
    </row>
    <row r="424" spans="1:83" s="188" customFormat="1" ht="139.5" customHeight="1" x14ac:dyDescent="0.8">
      <c r="A424" s="756"/>
      <c r="B424" s="758"/>
      <c r="C424" s="765"/>
      <c r="D424" s="653" t="s">
        <v>53</v>
      </c>
      <c r="E424" s="203">
        <v>1.1000000000000001</v>
      </c>
      <c r="F424" s="204">
        <v>2</v>
      </c>
      <c r="G424" s="654" t="s">
        <v>84</v>
      </c>
      <c r="H424" s="33" t="s">
        <v>45</v>
      </c>
      <c r="I424" s="49">
        <v>0.46160000000000001</v>
      </c>
      <c r="J424" s="739">
        <f>F424*E424*I424</f>
        <v>1.0155200000000002</v>
      </c>
      <c r="K424" s="739">
        <f t="shared" si="85"/>
        <v>0.14467682191780823</v>
      </c>
      <c r="L424" s="739">
        <f t="shared" si="87"/>
        <v>4.3403046575342472</v>
      </c>
      <c r="M424" s="739">
        <f t="shared" si="88"/>
        <v>4.4849814794520553</v>
      </c>
      <c r="N424" s="739">
        <f t="shared" si="89"/>
        <v>4.4005866657021553</v>
      </c>
      <c r="O424" s="740">
        <f t="shared" si="86"/>
        <v>52.807040000000008</v>
      </c>
      <c r="P424" s="763"/>
      <c r="Q424" s="302"/>
      <c r="R424" s="292"/>
      <c r="S424" s="292"/>
      <c r="T424" s="292"/>
      <c r="U424" s="292"/>
      <c r="V424" s="292"/>
      <c r="W424" s="292"/>
      <c r="X424" s="292"/>
      <c r="Y424" s="292"/>
      <c r="Z424" s="292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198"/>
      <c r="AP424" s="198"/>
      <c r="AQ424" s="198"/>
      <c r="AR424" s="198"/>
      <c r="AS424" s="198"/>
      <c r="AT424" s="198"/>
      <c r="AU424" s="198"/>
      <c r="AV424" s="198"/>
      <c r="AW424" s="198"/>
      <c r="AX424" s="198"/>
      <c r="AY424" s="198"/>
      <c r="AZ424" s="198"/>
      <c r="BA424" s="198"/>
      <c r="BB424" s="198"/>
      <c r="BC424" s="198"/>
      <c r="BD424" s="198"/>
      <c r="BE424" s="198"/>
      <c r="BF424" s="198"/>
      <c r="BG424" s="198"/>
      <c r="BH424" s="198"/>
      <c r="BI424" s="198"/>
      <c r="BJ424" s="198"/>
      <c r="BK424" s="198"/>
      <c r="BL424" s="198"/>
      <c r="BM424" s="198"/>
      <c r="BN424" s="186"/>
      <c r="BO424" s="274"/>
      <c r="BP424" s="274"/>
      <c r="BQ424" s="274"/>
      <c r="BR424" s="297"/>
      <c r="BS424" s="297"/>
      <c r="BT424" s="297"/>
      <c r="BU424" s="297"/>
      <c r="BV424" s="297"/>
      <c r="BW424" s="297"/>
      <c r="BX424" s="297"/>
      <c r="BY424" s="296"/>
      <c r="BZ424" s="296"/>
      <c r="CA424" s="275"/>
      <c r="CB424" s="275"/>
      <c r="CC424" s="275"/>
    </row>
    <row r="425" spans="1:83" s="188" customFormat="1" ht="154.5" customHeight="1" x14ac:dyDescent="0.8">
      <c r="A425" s="756"/>
      <c r="B425" s="758"/>
      <c r="C425" s="765"/>
      <c r="D425" s="655" t="s">
        <v>53</v>
      </c>
      <c r="E425" s="656">
        <v>1.1000000000000001</v>
      </c>
      <c r="F425" s="657">
        <v>2</v>
      </c>
      <c r="G425" s="657" t="s">
        <v>85</v>
      </c>
      <c r="H425" s="33" t="s">
        <v>45</v>
      </c>
      <c r="I425" s="49">
        <v>0.46160000000000001</v>
      </c>
      <c r="J425" s="743">
        <f>F425*E425*I425</f>
        <v>1.0155200000000002</v>
      </c>
      <c r="K425" s="743">
        <f t="shared" si="85"/>
        <v>0.14467682191780823</v>
      </c>
      <c r="L425" s="743">
        <f t="shared" ref="L425:L426" si="93">K425*30</f>
        <v>4.3403046575342472</v>
      </c>
      <c r="M425" s="743">
        <f t="shared" ref="M425:M426" si="94">K425*31</f>
        <v>4.4849814794520553</v>
      </c>
      <c r="N425" s="743">
        <f t="shared" ref="N425:N426" si="95">K425*30.41666666</f>
        <v>4.4005866657021553</v>
      </c>
      <c r="O425" s="744">
        <f t="shared" si="86"/>
        <v>52.807040000000008</v>
      </c>
      <c r="P425" s="763"/>
      <c r="Q425" s="302"/>
      <c r="R425" s="292"/>
      <c r="S425" s="292"/>
      <c r="T425" s="292"/>
      <c r="U425" s="292"/>
      <c r="V425" s="292"/>
      <c r="W425" s="292"/>
      <c r="X425" s="292"/>
      <c r="Y425" s="292"/>
      <c r="Z425" s="292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198"/>
      <c r="AP425" s="198"/>
      <c r="AQ425" s="198"/>
      <c r="AR425" s="198"/>
      <c r="AS425" s="198"/>
      <c r="AT425" s="198"/>
      <c r="AU425" s="198"/>
      <c r="AV425" s="198"/>
      <c r="AW425" s="198"/>
      <c r="AX425" s="198"/>
      <c r="AY425" s="198"/>
      <c r="AZ425" s="198"/>
      <c r="BA425" s="198"/>
      <c r="BB425" s="198"/>
      <c r="BC425" s="198"/>
      <c r="BD425" s="198"/>
      <c r="BE425" s="198"/>
      <c r="BF425" s="198"/>
      <c r="BG425" s="198"/>
      <c r="BH425" s="198"/>
      <c r="BI425" s="198"/>
      <c r="BJ425" s="198"/>
      <c r="BK425" s="198"/>
      <c r="BL425" s="198"/>
      <c r="BM425" s="198"/>
      <c r="BN425" s="186"/>
      <c r="BO425" s="274"/>
      <c r="BP425" s="274"/>
      <c r="BQ425" s="274"/>
      <c r="BR425" s="297"/>
      <c r="BS425" s="297"/>
      <c r="BT425" s="297"/>
      <c r="BU425" s="297"/>
      <c r="BV425" s="297"/>
      <c r="BW425" s="297"/>
      <c r="BX425" s="297"/>
      <c r="BY425" s="296"/>
      <c r="BZ425" s="296"/>
      <c r="CA425" s="275"/>
      <c r="CB425" s="275"/>
      <c r="CC425" s="275"/>
    </row>
    <row r="426" spans="1:83" s="188" customFormat="1" ht="154.5" customHeight="1" thickBot="1" x14ac:dyDescent="0.85">
      <c r="A426" s="756"/>
      <c r="B426" s="758"/>
      <c r="C426" s="766"/>
      <c r="D426" s="630" t="s">
        <v>254</v>
      </c>
      <c r="E426" s="648">
        <v>0.12</v>
      </c>
      <c r="F426" s="649">
        <v>1</v>
      </c>
      <c r="G426" s="649" t="s">
        <v>260</v>
      </c>
      <c r="H426" s="650" t="s">
        <v>45</v>
      </c>
      <c r="I426" s="649">
        <v>0.46160000000000001</v>
      </c>
      <c r="J426" s="741">
        <f>F426*E426*I426</f>
        <v>5.5391999999999997E-2</v>
      </c>
      <c r="K426" s="741">
        <f t="shared" si="85"/>
        <v>7.8914630136986304E-3</v>
      </c>
      <c r="L426" s="741">
        <f t="shared" si="93"/>
        <v>0.23674389041095892</v>
      </c>
      <c r="M426" s="741">
        <f t="shared" si="94"/>
        <v>0.24463535342465753</v>
      </c>
      <c r="N426" s="741">
        <f t="shared" si="95"/>
        <v>0.24003199994739025</v>
      </c>
      <c r="O426" s="742">
        <f t="shared" si="86"/>
        <v>2.8803839999999998</v>
      </c>
      <c r="P426" s="763"/>
      <c r="Q426" s="302"/>
      <c r="R426" s="292"/>
      <c r="S426" s="292"/>
      <c r="T426" s="292"/>
      <c r="U426" s="292"/>
      <c r="V426" s="292"/>
      <c r="W426" s="292"/>
      <c r="X426" s="292"/>
      <c r="Y426" s="292"/>
      <c r="Z426" s="292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198"/>
      <c r="AP426" s="198"/>
      <c r="AQ426" s="198"/>
      <c r="AR426" s="198"/>
      <c r="AS426" s="198"/>
      <c r="AT426" s="198"/>
      <c r="AU426" s="198"/>
      <c r="AV426" s="198"/>
      <c r="AW426" s="198"/>
      <c r="AX426" s="198"/>
      <c r="AY426" s="198"/>
      <c r="AZ426" s="198"/>
      <c r="BA426" s="198"/>
      <c r="BB426" s="198"/>
      <c r="BC426" s="198"/>
      <c r="BD426" s="198"/>
      <c r="BE426" s="198"/>
      <c r="BF426" s="198"/>
      <c r="BG426" s="198"/>
      <c r="BH426" s="198"/>
      <c r="BI426" s="198"/>
      <c r="BJ426" s="198"/>
      <c r="BK426" s="198"/>
      <c r="BL426" s="198"/>
      <c r="BM426" s="198"/>
      <c r="BN426" s="186"/>
      <c r="BO426" s="274"/>
      <c r="BP426" s="274"/>
      <c r="BQ426" s="274"/>
      <c r="BR426" s="297"/>
      <c r="BS426" s="297"/>
      <c r="BT426" s="297"/>
      <c r="BU426" s="297"/>
      <c r="BV426" s="297"/>
      <c r="BW426" s="297"/>
      <c r="BX426" s="297"/>
      <c r="BY426" s="296"/>
      <c r="BZ426" s="296"/>
      <c r="CA426" s="275"/>
      <c r="CB426" s="275"/>
      <c r="CC426" s="275"/>
    </row>
    <row r="427" spans="1:83" s="188" customFormat="1" ht="113.25" customHeight="1" thickBot="1" x14ac:dyDescent="0.85">
      <c r="A427" s="903" t="s">
        <v>220</v>
      </c>
      <c r="B427" s="904"/>
      <c r="C427" s="904"/>
      <c r="D427" s="904"/>
      <c r="E427" s="904"/>
      <c r="F427" s="904"/>
      <c r="G427" s="904"/>
      <c r="H427" s="904"/>
      <c r="I427" s="905"/>
      <c r="J427" s="658"/>
      <c r="K427" s="659"/>
      <c r="L427" s="659"/>
      <c r="M427" s="659"/>
      <c r="N427" s="659"/>
      <c r="O427" s="660">
        <f>SUM(O419:O426)</f>
        <v>145.82135360000001</v>
      </c>
      <c r="P427" s="616"/>
      <c r="Q427" s="303"/>
      <c r="R427" s="292"/>
      <c r="S427" s="292"/>
      <c r="T427" s="292"/>
      <c r="U427" s="292"/>
      <c r="V427" s="292"/>
      <c r="W427" s="292"/>
      <c r="X427" s="292"/>
      <c r="Y427" s="292"/>
      <c r="Z427" s="292"/>
      <c r="AA427" s="222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198"/>
      <c r="AP427" s="198"/>
      <c r="AQ427" s="198"/>
      <c r="AR427" s="198"/>
      <c r="AS427" s="198"/>
      <c r="AT427" s="198"/>
      <c r="AU427" s="198"/>
      <c r="AV427" s="198"/>
      <c r="AW427" s="198"/>
      <c r="AX427" s="198"/>
      <c r="AY427" s="198"/>
      <c r="AZ427" s="198"/>
      <c r="BA427" s="198"/>
      <c r="BB427" s="198"/>
      <c r="BC427" s="198"/>
      <c r="BD427" s="198"/>
      <c r="BE427" s="198"/>
      <c r="BF427" s="198"/>
      <c r="BG427" s="198"/>
      <c r="BH427" s="198"/>
      <c r="BI427" s="198"/>
      <c r="BJ427" s="198"/>
      <c r="BK427" s="198"/>
      <c r="BL427" s="198"/>
      <c r="BM427" s="198"/>
      <c r="BN427" s="186"/>
      <c r="BO427" s="274"/>
      <c r="BP427" s="274"/>
      <c r="BQ427" s="274"/>
      <c r="BR427" s="297"/>
      <c r="BS427" s="297"/>
      <c r="BT427" s="297"/>
      <c r="BU427" s="297"/>
      <c r="BV427" s="297"/>
      <c r="BW427" s="297"/>
      <c r="BX427" s="297"/>
      <c r="BY427" s="296"/>
      <c r="BZ427" s="296"/>
      <c r="CA427" s="275"/>
      <c r="CB427" s="275"/>
      <c r="CC427" s="275"/>
      <c r="CE427" s="304"/>
    </row>
    <row r="428" spans="1:83" s="188" customFormat="1" ht="143.25" customHeight="1" thickBot="1" x14ac:dyDescent="0.85">
      <c r="A428" s="749" t="s">
        <v>221</v>
      </c>
      <c r="B428" s="750"/>
      <c r="C428" s="750"/>
      <c r="D428" s="750"/>
      <c r="E428" s="750"/>
      <c r="F428" s="750"/>
      <c r="G428" s="750"/>
      <c r="H428" s="750"/>
      <c r="I428" s="751"/>
      <c r="J428" s="661"/>
      <c r="K428" s="662"/>
      <c r="L428" s="662"/>
      <c r="M428" s="662"/>
      <c r="N428" s="662"/>
      <c r="O428" s="615">
        <f>O416+O427</f>
        <v>437.58212159999999</v>
      </c>
      <c r="P428" s="305"/>
      <c r="Q428" s="265"/>
      <c r="R428" s="292"/>
      <c r="S428" s="292"/>
      <c r="T428" s="292"/>
      <c r="U428" s="292"/>
      <c r="V428" s="292"/>
      <c r="W428" s="292"/>
      <c r="X428" s="292"/>
      <c r="Y428" s="292"/>
      <c r="Z428" s="292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98"/>
      <c r="AT428" s="198"/>
      <c r="AU428" s="198"/>
      <c r="AV428" s="198"/>
      <c r="AW428" s="198"/>
      <c r="AX428" s="198"/>
      <c r="AY428" s="198"/>
      <c r="AZ428" s="198"/>
      <c r="BA428" s="198"/>
      <c r="BB428" s="198"/>
      <c r="BC428" s="198"/>
      <c r="BD428" s="198"/>
      <c r="BE428" s="198"/>
      <c r="BF428" s="198"/>
      <c r="BG428" s="198"/>
      <c r="BH428" s="198"/>
      <c r="BI428" s="198"/>
      <c r="BJ428" s="198"/>
      <c r="BK428" s="198"/>
      <c r="BL428" s="198"/>
      <c r="BM428" s="198"/>
      <c r="BN428" s="183"/>
      <c r="BO428" s="297"/>
      <c r="BP428" s="297"/>
      <c r="BQ428" s="297"/>
      <c r="BR428" s="297"/>
      <c r="BS428" s="297"/>
      <c r="BT428" s="297"/>
      <c r="BU428" s="297"/>
      <c r="BV428" s="297"/>
      <c r="BW428" s="297"/>
      <c r="BX428" s="297"/>
      <c r="BY428" s="296"/>
      <c r="BZ428" s="296"/>
      <c r="CA428" s="275"/>
      <c r="CB428" s="275"/>
      <c r="CC428" s="275"/>
    </row>
    <row r="429" spans="1:83" s="188" customFormat="1" ht="80.099999999999994" customHeight="1" thickBot="1" x14ac:dyDescent="1.4">
      <c r="A429" s="246"/>
      <c r="B429" s="247"/>
      <c r="C429" s="247"/>
      <c r="D429" s="752" t="s">
        <v>115</v>
      </c>
      <c r="E429" s="752"/>
      <c r="F429" s="752"/>
      <c r="G429" s="247"/>
      <c r="H429" s="247"/>
      <c r="I429" s="247"/>
      <c r="J429" s="243"/>
      <c r="K429" s="243"/>
      <c r="L429" s="243"/>
      <c r="M429" s="243"/>
      <c r="N429" s="243"/>
      <c r="O429" s="243"/>
      <c r="P429" s="30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198"/>
      <c r="AP429" s="198"/>
      <c r="AQ429" s="198"/>
      <c r="AR429" s="198"/>
      <c r="AS429" s="198"/>
      <c r="AT429" s="198"/>
      <c r="AU429" s="198"/>
      <c r="AV429" s="198"/>
      <c r="AW429" s="198"/>
      <c r="AX429" s="198"/>
      <c r="AY429" s="198"/>
      <c r="AZ429" s="198"/>
      <c r="BA429" s="198"/>
      <c r="BB429" s="198"/>
      <c r="BC429" s="198"/>
      <c r="BD429" s="198"/>
      <c r="BE429" s="198"/>
      <c r="BF429" s="198"/>
      <c r="BG429" s="198"/>
      <c r="BH429" s="198"/>
      <c r="BI429" s="198"/>
      <c r="BJ429" s="198"/>
      <c r="BK429" s="198"/>
      <c r="BL429" s="198"/>
      <c r="BM429" s="198"/>
      <c r="BN429" s="183"/>
      <c r="BO429" s="297"/>
      <c r="BP429" s="297"/>
      <c r="BQ429" s="297"/>
      <c r="BR429" s="297"/>
      <c r="BS429" s="297"/>
      <c r="BT429" s="297"/>
      <c r="BU429" s="297"/>
      <c r="BV429" s="297"/>
      <c r="BW429" s="297"/>
      <c r="BX429" s="297"/>
      <c r="BY429" s="296"/>
      <c r="BZ429" s="296"/>
      <c r="CA429" s="275"/>
      <c r="CB429" s="275"/>
      <c r="CC429" s="275"/>
    </row>
    <row r="430" spans="1:83" s="188" customFormat="1" ht="113.25" customHeight="1" thickBot="1" x14ac:dyDescent="1.4">
      <c r="A430" s="246"/>
      <c r="B430" s="247"/>
      <c r="C430" s="247"/>
      <c r="D430" s="663" t="s">
        <v>8</v>
      </c>
      <c r="E430" s="664" t="s">
        <v>120</v>
      </c>
      <c r="F430" s="665" t="s">
        <v>10</v>
      </c>
      <c r="G430" s="663" t="s">
        <v>3</v>
      </c>
      <c r="H430" s="247"/>
      <c r="I430" s="247"/>
      <c r="J430" s="243"/>
      <c r="K430" s="243"/>
      <c r="L430" s="243"/>
      <c r="M430" s="243"/>
      <c r="N430" s="243"/>
      <c r="O430" s="243"/>
      <c r="P430" s="290"/>
      <c r="Q430" s="288"/>
      <c r="R430" s="288"/>
      <c r="S430" s="288"/>
      <c r="T430" s="288"/>
      <c r="U430" s="288"/>
      <c r="V430" s="288"/>
      <c r="W430" s="288"/>
      <c r="X430" s="288"/>
      <c r="Y430" s="288"/>
      <c r="Z430" s="28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198"/>
      <c r="AP430" s="198"/>
      <c r="AQ430" s="198"/>
      <c r="AR430" s="198"/>
      <c r="AS430" s="198"/>
      <c r="AT430" s="198"/>
      <c r="AU430" s="198"/>
      <c r="AV430" s="198"/>
      <c r="AW430" s="198"/>
      <c r="AX430" s="198"/>
      <c r="AY430" s="198"/>
      <c r="AZ430" s="198"/>
      <c r="BA430" s="198"/>
      <c r="BB430" s="198"/>
      <c r="BC430" s="198"/>
      <c r="BD430" s="198"/>
      <c r="BE430" s="198"/>
      <c r="BF430" s="198"/>
      <c r="BG430" s="198"/>
      <c r="BH430" s="198"/>
      <c r="BI430" s="198"/>
      <c r="BJ430" s="198"/>
      <c r="BK430" s="198"/>
      <c r="BL430" s="198"/>
      <c r="BM430" s="198"/>
      <c r="BN430" s="183"/>
      <c r="BO430" s="306"/>
      <c r="BP430" s="306"/>
      <c r="BQ430" s="306"/>
      <c r="BR430" s="297"/>
      <c r="BS430" s="297"/>
      <c r="BT430" s="297"/>
      <c r="BU430" s="297"/>
      <c r="BV430" s="297"/>
      <c r="BW430" s="297"/>
      <c r="BX430" s="297"/>
      <c r="BY430" s="296"/>
      <c r="BZ430" s="296"/>
      <c r="CA430" s="275"/>
      <c r="CB430" s="275"/>
      <c r="CC430" s="275"/>
    </row>
    <row r="431" spans="1:83" s="188" customFormat="1" ht="177" customHeight="1" thickBot="1" x14ac:dyDescent="1.4">
      <c r="A431" s="666" t="s">
        <v>117</v>
      </c>
      <c r="B431" s="247"/>
      <c r="C431" s="247"/>
      <c r="D431" s="667" t="s">
        <v>53</v>
      </c>
      <c r="E431" s="668">
        <v>1.1000000000000001</v>
      </c>
      <c r="F431" s="669">
        <f>F413+F415</f>
        <v>5</v>
      </c>
      <c r="G431" s="670" t="s">
        <v>214</v>
      </c>
      <c r="H431" s="247"/>
      <c r="I431" s="247"/>
      <c r="J431" s="671"/>
      <c r="K431" s="671"/>
      <c r="L431" s="671"/>
      <c r="M431" s="671"/>
      <c r="N431" s="671"/>
      <c r="O431" s="672"/>
      <c r="P431" s="307"/>
      <c r="Q431" s="308"/>
      <c r="R431" s="308"/>
      <c r="S431" s="308"/>
      <c r="T431" s="308"/>
      <c r="U431" s="308"/>
      <c r="V431" s="308"/>
      <c r="W431" s="308"/>
      <c r="X431" s="308"/>
      <c r="Y431" s="308"/>
      <c r="Z431" s="30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198"/>
      <c r="AP431" s="198"/>
      <c r="AQ431" s="198"/>
      <c r="AR431" s="198"/>
      <c r="AS431" s="198"/>
      <c r="AT431" s="198"/>
      <c r="AU431" s="198"/>
      <c r="AV431" s="198"/>
      <c r="AW431" s="198"/>
      <c r="AX431" s="198"/>
      <c r="AY431" s="198"/>
      <c r="AZ431" s="198"/>
      <c r="BA431" s="198"/>
      <c r="BB431" s="198"/>
      <c r="BC431" s="198"/>
      <c r="BD431" s="198"/>
      <c r="BE431" s="198"/>
      <c r="BF431" s="198"/>
      <c r="BG431" s="198"/>
      <c r="BH431" s="198"/>
      <c r="BI431" s="198"/>
      <c r="BJ431" s="198"/>
      <c r="BK431" s="198"/>
      <c r="BL431" s="198"/>
      <c r="BM431" s="198"/>
      <c r="BO431" s="275"/>
      <c r="BP431" s="275"/>
      <c r="BQ431" s="275"/>
      <c r="BR431" s="275"/>
      <c r="BS431" s="275"/>
      <c r="BT431" s="275"/>
      <c r="BU431" s="275"/>
      <c r="BV431" s="275"/>
      <c r="BW431" s="275"/>
      <c r="BX431" s="275"/>
      <c r="BY431" s="278"/>
      <c r="BZ431" s="275"/>
      <c r="CA431" s="275"/>
      <c r="CB431" s="275"/>
      <c r="CC431" s="275"/>
    </row>
    <row r="432" spans="1:83" s="188" customFormat="1" ht="184.5" customHeight="1" thickBot="1" x14ac:dyDescent="1.4">
      <c r="A432" s="899" t="s">
        <v>204</v>
      </c>
      <c r="B432" s="899"/>
      <c r="C432" s="900"/>
      <c r="D432" s="258" t="s">
        <v>32</v>
      </c>
      <c r="E432" s="673">
        <v>0.24</v>
      </c>
      <c r="F432" s="674">
        <f>F414</f>
        <v>1</v>
      </c>
      <c r="G432" s="670" t="s">
        <v>214</v>
      </c>
      <c r="H432" s="671"/>
      <c r="I432" s="671"/>
      <c r="J432" s="675"/>
      <c r="K432" s="675"/>
      <c r="L432" s="675"/>
      <c r="M432" s="675"/>
      <c r="N432" s="675"/>
      <c r="O432" s="675"/>
      <c r="P432" s="307"/>
      <c r="Q432" s="308"/>
      <c r="R432" s="308"/>
      <c r="S432" s="308"/>
      <c r="T432" s="308"/>
      <c r="U432" s="308"/>
      <c r="V432" s="308"/>
      <c r="W432" s="308"/>
      <c r="X432" s="308"/>
      <c r="Y432" s="308"/>
      <c r="Z432" s="30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198"/>
      <c r="AP432" s="198"/>
      <c r="AQ432" s="198"/>
      <c r="AR432" s="198"/>
      <c r="AS432" s="198"/>
      <c r="AT432" s="198"/>
      <c r="AU432" s="198"/>
      <c r="AV432" s="198"/>
      <c r="AW432" s="198"/>
      <c r="AX432" s="198"/>
      <c r="AY432" s="198"/>
      <c r="AZ432" s="198"/>
      <c r="BA432" s="198"/>
      <c r="BB432" s="198"/>
      <c r="BC432" s="198"/>
      <c r="BD432" s="198"/>
      <c r="BE432" s="198"/>
      <c r="BF432" s="198"/>
      <c r="BG432" s="198"/>
      <c r="BH432" s="198"/>
      <c r="BI432" s="198"/>
      <c r="BJ432" s="198"/>
      <c r="BK432" s="198"/>
      <c r="BL432" s="198"/>
      <c r="BM432" s="198"/>
      <c r="BO432" s="275"/>
      <c r="BP432" s="275"/>
      <c r="BQ432" s="275"/>
      <c r="BR432" s="275"/>
      <c r="BS432" s="275"/>
      <c r="BT432" s="275"/>
      <c r="BU432" s="275"/>
      <c r="BV432" s="275"/>
      <c r="BW432" s="275"/>
      <c r="BX432" s="275"/>
      <c r="BY432" s="278"/>
      <c r="BZ432" s="275"/>
      <c r="CA432" s="275"/>
      <c r="CB432" s="275"/>
      <c r="CC432" s="275"/>
    </row>
    <row r="433" spans="1:81" s="188" customFormat="1" ht="147" customHeight="1" thickBot="1" x14ac:dyDescent="1.4">
      <c r="A433" s="899" t="s">
        <v>252</v>
      </c>
      <c r="B433" s="899"/>
      <c r="C433" s="900"/>
      <c r="D433" s="258" t="s">
        <v>32</v>
      </c>
      <c r="E433" s="673">
        <v>0.24</v>
      </c>
      <c r="F433" s="674">
        <f>F419</f>
        <v>1</v>
      </c>
      <c r="G433" s="676" t="s">
        <v>86</v>
      </c>
      <c r="H433" s="671"/>
      <c r="I433" s="671"/>
      <c r="J433" s="675"/>
      <c r="K433" s="675"/>
      <c r="L433" s="675"/>
      <c r="M433" s="675"/>
      <c r="N433" s="675"/>
      <c r="O433" s="675"/>
      <c r="P433" s="307"/>
      <c r="Q433" s="308"/>
      <c r="R433" s="308"/>
      <c r="S433" s="308"/>
      <c r="T433" s="308"/>
      <c r="U433" s="308"/>
      <c r="V433" s="308"/>
      <c r="W433" s="308"/>
      <c r="X433" s="308"/>
      <c r="Y433" s="308"/>
      <c r="Z433" s="30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8"/>
      <c r="AR433" s="198"/>
      <c r="AS433" s="198"/>
      <c r="AT433" s="198"/>
      <c r="AU433" s="198"/>
      <c r="AV433" s="198"/>
      <c r="AW433" s="198"/>
      <c r="AX433" s="198"/>
      <c r="AY433" s="198"/>
      <c r="AZ433" s="198"/>
      <c r="BA433" s="198"/>
      <c r="BB433" s="198"/>
      <c r="BC433" s="198"/>
      <c r="BD433" s="198"/>
      <c r="BE433" s="198"/>
      <c r="BF433" s="198"/>
      <c r="BG433" s="198"/>
      <c r="BH433" s="198"/>
      <c r="BI433" s="198"/>
      <c r="BJ433" s="198"/>
      <c r="BK433" s="198"/>
      <c r="BL433" s="198"/>
      <c r="BM433" s="198"/>
      <c r="BO433" s="275"/>
      <c r="BP433" s="275"/>
      <c r="BQ433" s="275"/>
      <c r="BR433" s="275"/>
      <c r="BS433" s="275"/>
      <c r="BT433" s="275"/>
      <c r="BU433" s="275"/>
      <c r="BV433" s="275"/>
      <c r="BW433" s="275"/>
      <c r="BX433" s="275"/>
      <c r="BY433" s="278"/>
      <c r="BZ433" s="275"/>
      <c r="CA433" s="275"/>
      <c r="CB433" s="275"/>
      <c r="CC433" s="275"/>
    </row>
    <row r="434" spans="1:81" s="188" customFormat="1" ht="139.5" customHeight="1" thickBot="1" x14ac:dyDescent="1.4">
      <c r="A434" s="677"/>
      <c r="B434" s="677"/>
      <c r="C434" s="678"/>
      <c r="D434" s="252" t="s">
        <v>53</v>
      </c>
      <c r="E434" s="679">
        <v>1.1000000000000001</v>
      </c>
      <c r="F434" s="674">
        <f>F423</f>
        <v>1</v>
      </c>
      <c r="G434" s="676" t="s">
        <v>86</v>
      </c>
      <c r="H434" s="671"/>
      <c r="I434" s="671"/>
      <c r="J434" s="675"/>
      <c r="K434" s="675"/>
      <c r="L434" s="675"/>
      <c r="M434" s="675"/>
      <c r="N434" s="675"/>
      <c r="O434" s="675"/>
      <c r="P434" s="307"/>
      <c r="Q434" s="308"/>
      <c r="R434" s="308"/>
      <c r="S434" s="308"/>
      <c r="T434" s="308"/>
      <c r="U434" s="308"/>
      <c r="V434" s="308"/>
      <c r="W434" s="308"/>
      <c r="X434" s="308"/>
      <c r="Y434" s="308"/>
      <c r="Z434" s="30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198"/>
      <c r="AP434" s="198"/>
      <c r="AQ434" s="198"/>
      <c r="AR434" s="198"/>
      <c r="AS434" s="198"/>
      <c r="AT434" s="198"/>
      <c r="AU434" s="198"/>
      <c r="AV434" s="198"/>
      <c r="AW434" s="198"/>
      <c r="AX434" s="198"/>
      <c r="AY434" s="198"/>
      <c r="AZ434" s="198"/>
      <c r="BA434" s="198"/>
      <c r="BB434" s="198"/>
      <c r="BC434" s="198"/>
      <c r="BD434" s="198"/>
      <c r="BE434" s="198"/>
      <c r="BF434" s="198"/>
      <c r="BG434" s="198"/>
      <c r="BH434" s="198"/>
      <c r="BI434" s="198"/>
      <c r="BJ434" s="198"/>
      <c r="BK434" s="198"/>
      <c r="BL434" s="198"/>
      <c r="BM434" s="198"/>
      <c r="BO434" s="275"/>
      <c r="BP434" s="275"/>
      <c r="BQ434" s="275"/>
      <c r="BR434" s="275"/>
      <c r="BS434" s="275"/>
      <c r="BT434" s="275"/>
      <c r="BU434" s="275"/>
      <c r="BV434" s="275"/>
      <c r="BW434" s="275"/>
      <c r="BX434" s="275"/>
      <c r="BY434" s="275"/>
      <c r="BZ434" s="275"/>
      <c r="CA434" s="275"/>
      <c r="CB434" s="275"/>
      <c r="CC434" s="275"/>
    </row>
    <row r="435" spans="1:81" s="188" customFormat="1" ht="117" customHeight="1" thickBot="1" x14ac:dyDescent="1.4">
      <c r="A435" s="901"/>
      <c r="B435" s="902"/>
      <c r="C435" s="680"/>
      <c r="D435" s="252" t="s">
        <v>53</v>
      </c>
      <c r="E435" s="679">
        <v>1.1000000000000001</v>
      </c>
      <c r="F435" s="681">
        <f>F424+F420</f>
        <v>3</v>
      </c>
      <c r="G435" s="682" t="s">
        <v>84</v>
      </c>
      <c r="H435" s="680"/>
      <c r="I435" s="680"/>
      <c r="J435" s="675"/>
      <c r="K435" s="675"/>
      <c r="L435" s="675"/>
      <c r="M435" s="675"/>
      <c r="N435" s="675"/>
      <c r="O435" s="675"/>
      <c r="P435" s="307"/>
      <c r="Q435" s="308"/>
      <c r="R435" s="308"/>
      <c r="S435" s="308"/>
      <c r="T435" s="308"/>
      <c r="U435" s="308"/>
      <c r="V435" s="308"/>
      <c r="W435" s="308"/>
      <c r="X435" s="308"/>
      <c r="Y435" s="308"/>
      <c r="Z435" s="30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198"/>
      <c r="AP435" s="198"/>
      <c r="AQ435" s="198"/>
      <c r="AR435" s="198"/>
      <c r="AS435" s="198"/>
      <c r="AT435" s="198"/>
      <c r="AU435" s="198"/>
      <c r="AV435" s="198"/>
      <c r="AW435" s="198"/>
      <c r="AX435" s="198"/>
      <c r="AY435" s="198"/>
      <c r="AZ435" s="198"/>
      <c r="BA435" s="198"/>
      <c r="BB435" s="198"/>
      <c r="BC435" s="198"/>
      <c r="BD435" s="198"/>
      <c r="BE435" s="198"/>
      <c r="BF435" s="198"/>
      <c r="BG435" s="198"/>
      <c r="BH435" s="198"/>
      <c r="BI435" s="198"/>
      <c r="BJ435" s="198"/>
      <c r="BK435" s="198"/>
      <c r="BL435" s="198"/>
      <c r="BM435" s="198"/>
      <c r="BO435" s="275"/>
      <c r="BP435" s="275"/>
      <c r="BQ435" s="275"/>
      <c r="BR435" s="279"/>
      <c r="BS435" s="279"/>
      <c r="BT435" s="279"/>
      <c r="BU435" s="279"/>
      <c r="BV435" s="279"/>
      <c r="BW435" s="279"/>
      <c r="BX435" s="279"/>
      <c r="BY435" s="309"/>
      <c r="BZ435" s="275"/>
      <c r="CA435" s="275"/>
      <c r="CB435" s="275"/>
      <c r="CC435" s="275"/>
    </row>
    <row r="436" spans="1:81" s="188" customFormat="1" ht="105.75" customHeight="1" thickBot="1" x14ac:dyDescent="1.4">
      <c r="A436" s="901"/>
      <c r="B436" s="902"/>
      <c r="C436" s="680"/>
      <c r="D436" s="683" t="s">
        <v>53</v>
      </c>
      <c r="E436" s="684">
        <v>1.1000000000000001</v>
      </c>
      <c r="F436" s="685">
        <f>F425+F421</f>
        <v>3</v>
      </c>
      <c r="G436" s="682" t="s">
        <v>85</v>
      </c>
      <c r="H436" s="680"/>
      <c r="I436" s="680"/>
      <c r="J436" s="675"/>
      <c r="K436" s="675"/>
      <c r="L436" s="675"/>
      <c r="M436" s="675"/>
      <c r="N436" s="675"/>
      <c r="O436" s="675"/>
      <c r="P436" s="307"/>
      <c r="Q436" s="308"/>
      <c r="R436" s="308"/>
      <c r="S436" s="308"/>
      <c r="T436" s="308"/>
      <c r="U436" s="308"/>
      <c r="V436" s="308"/>
      <c r="W436" s="308"/>
      <c r="X436" s="308"/>
      <c r="Y436" s="308"/>
      <c r="Z436" s="30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198"/>
      <c r="AP436" s="198"/>
      <c r="AQ436" s="198"/>
      <c r="AR436" s="198"/>
      <c r="AS436" s="198"/>
      <c r="AT436" s="198"/>
      <c r="AU436" s="198"/>
      <c r="AV436" s="198"/>
      <c r="AW436" s="198"/>
      <c r="AX436" s="198"/>
      <c r="AY436" s="198"/>
      <c r="AZ436" s="198"/>
      <c r="BA436" s="198"/>
      <c r="BB436" s="198"/>
      <c r="BC436" s="198"/>
      <c r="BD436" s="198"/>
      <c r="BE436" s="198"/>
      <c r="BF436" s="198"/>
      <c r="BG436" s="198"/>
      <c r="BH436" s="198"/>
      <c r="BI436" s="198"/>
      <c r="BJ436" s="198"/>
      <c r="BK436" s="198"/>
      <c r="BL436" s="198"/>
      <c r="BM436" s="198"/>
      <c r="BO436" s="275"/>
      <c r="BP436" s="275"/>
      <c r="BQ436" s="275"/>
      <c r="BR436" s="279"/>
      <c r="BS436" s="279"/>
      <c r="BT436" s="279"/>
      <c r="BU436" s="279"/>
      <c r="BV436" s="279"/>
      <c r="BW436" s="279"/>
      <c r="BX436" s="279"/>
      <c r="BY436" s="279"/>
      <c r="BZ436" s="275"/>
      <c r="CA436" s="275"/>
      <c r="CB436" s="275"/>
      <c r="CC436" s="275"/>
    </row>
    <row r="437" spans="1:81" s="188" customFormat="1" ht="132" customHeight="1" thickBot="1" x14ac:dyDescent="1.4">
      <c r="A437" s="901"/>
      <c r="B437" s="902"/>
      <c r="C437" s="680"/>
      <c r="D437" s="686" t="s">
        <v>258</v>
      </c>
      <c r="E437" s="687">
        <v>0.06</v>
      </c>
      <c r="F437" s="685">
        <v>1</v>
      </c>
      <c r="G437" s="688" t="s">
        <v>260</v>
      </c>
      <c r="H437" s="680"/>
      <c r="I437" s="680"/>
      <c r="J437" s="675"/>
      <c r="K437" s="675"/>
      <c r="L437" s="675"/>
      <c r="M437" s="675"/>
      <c r="N437" s="675"/>
      <c r="O437" s="675"/>
      <c r="P437" s="307"/>
      <c r="Q437" s="308"/>
      <c r="R437" s="308"/>
      <c r="S437" s="308"/>
      <c r="T437" s="308"/>
      <c r="U437" s="308"/>
      <c r="V437" s="308"/>
      <c r="W437" s="308"/>
      <c r="X437" s="308"/>
      <c r="Y437" s="308"/>
      <c r="Z437" s="30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198"/>
      <c r="AP437" s="198"/>
      <c r="AQ437" s="198"/>
      <c r="AR437" s="198"/>
      <c r="AS437" s="198"/>
      <c r="AT437" s="198"/>
      <c r="AU437" s="198"/>
      <c r="AV437" s="198"/>
      <c r="AW437" s="198"/>
      <c r="AX437" s="198"/>
      <c r="AY437" s="198"/>
      <c r="AZ437" s="198"/>
      <c r="BA437" s="198"/>
      <c r="BB437" s="198"/>
      <c r="BC437" s="198"/>
      <c r="BD437" s="198"/>
      <c r="BE437" s="198"/>
      <c r="BF437" s="198"/>
      <c r="BG437" s="198"/>
      <c r="BH437" s="198"/>
      <c r="BI437" s="198"/>
      <c r="BJ437" s="198"/>
      <c r="BK437" s="198"/>
      <c r="BL437" s="198"/>
      <c r="BM437" s="198"/>
      <c r="BO437" s="275"/>
      <c r="BP437" s="275"/>
      <c r="BQ437" s="275"/>
      <c r="BR437" s="279"/>
      <c r="BS437" s="279"/>
      <c r="BT437" s="279"/>
      <c r="BU437" s="279"/>
      <c r="BV437" s="279"/>
      <c r="BW437" s="279"/>
      <c r="BX437" s="279"/>
      <c r="BY437" s="279"/>
      <c r="BZ437" s="275"/>
      <c r="CA437" s="275"/>
      <c r="CB437" s="275"/>
      <c r="CC437" s="275"/>
    </row>
    <row r="438" spans="1:81" s="188" customFormat="1" ht="139.5" customHeight="1" thickBot="1" x14ac:dyDescent="1.4">
      <c r="A438" s="901"/>
      <c r="B438" s="902"/>
      <c r="C438" s="680"/>
      <c r="D438" s="686" t="s">
        <v>254</v>
      </c>
      <c r="E438" s="687">
        <v>0.12</v>
      </c>
      <c r="F438" s="685">
        <v>1</v>
      </c>
      <c r="G438" s="688" t="s">
        <v>260</v>
      </c>
      <c r="H438" s="680"/>
      <c r="I438" s="680"/>
      <c r="J438" s="675"/>
      <c r="K438" s="675"/>
      <c r="L438" s="675"/>
      <c r="M438" s="675"/>
      <c r="N438" s="675"/>
      <c r="O438" s="675"/>
      <c r="P438" s="308"/>
      <c r="Q438" s="308"/>
      <c r="R438" s="308"/>
      <c r="S438" s="308"/>
      <c r="T438" s="308"/>
      <c r="U438" s="308"/>
      <c r="V438" s="308"/>
      <c r="W438" s="308"/>
      <c r="X438" s="308"/>
      <c r="Y438" s="308"/>
      <c r="Z438" s="30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8"/>
      <c r="AT438" s="198"/>
      <c r="AU438" s="198"/>
      <c r="AV438" s="198"/>
      <c r="AW438" s="198"/>
      <c r="AX438" s="198"/>
      <c r="AY438" s="198"/>
      <c r="AZ438" s="198"/>
      <c r="BA438" s="198"/>
      <c r="BB438" s="198"/>
      <c r="BC438" s="198"/>
      <c r="BD438" s="198"/>
      <c r="BE438" s="198"/>
      <c r="BF438" s="198"/>
      <c r="BG438" s="198"/>
      <c r="BH438" s="198"/>
      <c r="BI438" s="198"/>
      <c r="BJ438" s="198"/>
      <c r="BK438" s="198"/>
      <c r="BL438" s="198"/>
      <c r="BM438" s="198"/>
      <c r="BO438" s="275"/>
      <c r="BP438" s="275"/>
      <c r="BQ438" s="275"/>
      <c r="BR438" s="275"/>
      <c r="BS438" s="275"/>
      <c r="BT438" s="275"/>
      <c r="BU438" s="275"/>
      <c r="BV438" s="275"/>
      <c r="BW438" s="275"/>
      <c r="BX438" s="275"/>
      <c r="BY438" s="275"/>
      <c r="BZ438" s="275"/>
      <c r="CA438" s="275"/>
      <c r="CB438" s="275"/>
      <c r="CC438" s="275"/>
    </row>
    <row r="439" spans="1:81" s="188" customFormat="1" ht="80.099999999999994" customHeight="1" x14ac:dyDescent="0.8">
      <c r="A439" s="198"/>
      <c r="B439" s="183"/>
      <c r="C439" s="183"/>
      <c r="D439" s="183"/>
      <c r="E439" s="189"/>
      <c r="F439" s="190"/>
      <c r="G439" s="183"/>
      <c r="H439" s="183"/>
      <c r="I439" s="183"/>
      <c r="J439" s="308"/>
      <c r="K439" s="308"/>
      <c r="L439" s="308"/>
      <c r="M439" s="308"/>
      <c r="N439" s="308"/>
      <c r="O439" s="308"/>
      <c r="P439" s="308"/>
      <c r="Q439" s="308"/>
      <c r="R439" s="308"/>
      <c r="S439" s="308"/>
      <c r="T439" s="308"/>
      <c r="U439" s="308"/>
      <c r="V439" s="308"/>
      <c r="W439" s="308"/>
      <c r="X439" s="308"/>
      <c r="Y439" s="308"/>
      <c r="Z439" s="30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8"/>
      <c r="AT439" s="198"/>
      <c r="AU439" s="198"/>
      <c r="AV439" s="198"/>
      <c r="AW439" s="198"/>
      <c r="AX439" s="198"/>
      <c r="AY439" s="198"/>
      <c r="AZ439" s="198"/>
      <c r="BA439" s="198"/>
      <c r="BB439" s="198"/>
      <c r="BC439" s="198"/>
      <c r="BD439" s="198"/>
      <c r="BE439" s="198"/>
      <c r="BF439" s="198"/>
      <c r="BG439" s="198"/>
      <c r="BH439" s="198"/>
      <c r="BI439" s="198"/>
      <c r="BJ439" s="198"/>
      <c r="BK439" s="198"/>
      <c r="BL439" s="198"/>
      <c r="BM439" s="198"/>
      <c r="BO439" s="275"/>
      <c r="BP439" s="275"/>
      <c r="BQ439" s="275"/>
      <c r="BR439" s="275"/>
      <c r="BS439" s="275"/>
      <c r="BT439" s="275"/>
      <c r="BU439" s="275"/>
      <c r="BV439" s="275"/>
      <c r="BW439" s="275"/>
      <c r="BX439" s="275"/>
      <c r="BY439" s="275"/>
      <c r="BZ439" s="275"/>
      <c r="CA439" s="275"/>
      <c r="CB439" s="275"/>
      <c r="CC439" s="275"/>
    </row>
    <row r="440" spans="1:81" s="188" customFormat="1" ht="80.099999999999994" customHeight="1" x14ac:dyDescent="0.8">
      <c r="A440" s="198"/>
      <c r="B440" s="183"/>
      <c r="C440" s="183"/>
      <c r="D440" s="183"/>
      <c r="E440" s="189"/>
      <c r="F440" s="190"/>
      <c r="G440" s="183"/>
      <c r="H440" s="183"/>
      <c r="I440" s="183"/>
      <c r="J440" s="308"/>
      <c r="K440" s="308"/>
      <c r="L440" s="308"/>
      <c r="M440" s="308"/>
      <c r="N440" s="308"/>
      <c r="O440" s="308"/>
      <c r="P440" s="308"/>
      <c r="Q440" s="308"/>
      <c r="R440" s="308"/>
      <c r="S440" s="308"/>
      <c r="T440" s="308"/>
      <c r="U440" s="308"/>
      <c r="V440" s="308"/>
      <c r="W440" s="308"/>
      <c r="X440" s="308"/>
      <c r="Y440" s="308"/>
      <c r="Z440" s="30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198"/>
      <c r="AP440" s="198"/>
      <c r="AQ440" s="198"/>
      <c r="AR440" s="198"/>
      <c r="AS440" s="198"/>
      <c r="AT440" s="198"/>
      <c r="AU440" s="198"/>
      <c r="AV440" s="198"/>
      <c r="AW440" s="198"/>
      <c r="AX440" s="198"/>
      <c r="AY440" s="198"/>
      <c r="AZ440" s="198"/>
      <c r="BA440" s="198"/>
      <c r="BB440" s="198"/>
      <c r="BC440" s="198"/>
      <c r="BD440" s="198"/>
      <c r="BE440" s="198"/>
      <c r="BF440" s="198"/>
      <c r="BG440" s="198"/>
      <c r="BH440" s="198"/>
      <c r="BI440" s="198"/>
      <c r="BJ440" s="198"/>
      <c r="BK440" s="198"/>
      <c r="BL440" s="198"/>
      <c r="BM440" s="198"/>
      <c r="BO440" s="275"/>
      <c r="BP440" s="275"/>
      <c r="BQ440" s="275"/>
      <c r="BR440" s="275"/>
      <c r="BS440" s="275"/>
      <c r="BT440" s="275"/>
      <c r="BU440" s="275"/>
      <c r="BV440" s="275"/>
      <c r="BW440" s="275"/>
      <c r="BX440" s="275"/>
      <c r="BY440" s="275"/>
      <c r="BZ440" s="275"/>
      <c r="CA440" s="275"/>
      <c r="CB440" s="275"/>
      <c r="CC440" s="275"/>
    </row>
    <row r="441" spans="1:81" s="188" customFormat="1" ht="80.099999999999994" customHeight="1" x14ac:dyDescent="0.8">
      <c r="A441" s="198"/>
      <c r="B441" s="183"/>
      <c r="C441" s="183"/>
      <c r="D441" s="183"/>
      <c r="E441" s="189"/>
      <c r="F441" s="190"/>
      <c r="G441" s="183"/>
      <c r="H441" s="183"/>
      <c r="I441" s="183"/>
      <c r="J441" s="308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  <c r="X441" s="308"/>
      <c r="Y441" s="308"/>
      <c r="Z441" s="30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198"/>
      <c r="AP441" s="198"/>
      <c r="AQ441" s="198"/>
      <c r="AR441" s="198"/>
      <c r="AS441" s="198"/>
      <c r="AT441" s="198"/>
      <c r="AU441" s="198"/>
      <c r="AV441" s="198"/>
      <c r="AW441" s="198"/>
      <c r="AX441" s="198"/>
      <c r="AY441" s="198"/>
      <c r="AZ441" s="198"/>
      <c r="BA441" s="198"/>
      <c r="BB441" s="198"/>
      <c r="BC441" s="198"/>
      <c r="BD441" s="198"/>
      <c r="BE441" s="198"/>
      <c r="BF441" s="198"/>
      <c r="BG441" s="198"/>
      <c r="BH441" s="198"/>
      <c r="BI441" s="198"/>
      <c r="BJ441" s="198"/>
      <c r="BK441" s="198"/>
      <c r="BL441" s="198"/>
      <c r="BM441" s="198"/>
      <c r="BO441" s="275"/>
      <c r="BP441" s="275"/>
      <c r="BQ441" s="275"/>
      <c r="BR441" s="275"/>
      <c r="BS441" s="275"/>
      <c r="BT441" s="275"/>
      <c r="BU441" s="275"/>
      <c r="BV441" s="275"/>
      <c r="BW441" s="275"/>
      <c r="BX441" s="275"/>
      <c r="BY441" s="275"/>
      <c r="BZ441" s="275"/>
      <c r="CA441" s="275"/>
      <c r="CB441" s="275"/>
      <c r="CC441" s="275"/>
    </row>
    <row r="442" spans="1:81" s="188" customFormat="1" ht="80.099999999999994" customHeight="1" x14ac:dyDescent="0.8">
      <c r="A442" s="198"/>
      <c r="B442" s="183"/>
      <c r="C442" s="183"/>
      <c r="D442" s="183"/>
      <c r="E442" s="189"/>
      <c r="F442" s="190"/>
      <c r="G442" s="183"/>
      <c r="H442" s="183"/>
      <c r="I442" s="183"/>
      <c r="J442" s="308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  <c r="X442" s="308"/>
      <c r="Y442" s="308"/>
      <c r="Z442" s="30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198"/>
      <c r="AP442" s="198"/>
      <c r="AQ442" s="198"/>
      <c r="AR442" s="198"/>
      <c r="AS442" s="198"/>
      <c r="AT442" s="198"/>
      <c r="AU442" s="198"/>
      <c r="AV442" s="198"/>
      <c r="AW442" s="198"/>
      <c r="AX442" s="198"/>
      <c r="AY442" s="198"/>
      <c r="AZ442" s="198"/>
      <c r="BA442" s="198"/>
      <c r="BB442" s="198"/>
      <c r="BC442" s="198"/>
      <c r="BD442" s="198"/>
      <c r="BE442" s="198"/>
      <c r="BF442" s="198"/>
      <c r="BG442" s="198"/>
      <c r="BH442" s="198"/>
      <c r="BI442" s="198"/>
      <c r="BJ442" s="198"/>
      <c r="BK442" s="198"/>
      <c r="BL442" s="198"/>
      <c r="BM442" s="198"/>
      <c r="BO442" s="275"/>
      <c r="BP442" s="275"/>
      <c r="BQ442" s="275"/>
      <c r="BR442" s="279"/>
      <c r="BS442" s="279"/>
      <c r="BT442" s="279"/>
      <c r="BU442" s="279"/>
      <c r="BV442" s="279"/>
      <c r="BW442" s="279"/>
      <c r="BX442" s="279"/>
      <c r="BY442" s="275"/>
      <c r="BZ442" s="275"/>
      <c r="CA442" s="275"/>
      <c r="CB442" s="275"/>
      <c r="CC442" s="275"/>
    </row>
    <row r="443" spans="1:81" s="188" customFormat="1" ht="80.099999999999994" customHeight="1" x14ac:dyDescent="0.8">
      <c r="A443" s="198"/>
      <c r="B443" s="183"/>
      <c r="C443" s="183"/>
      <c r="D443" s="183"/>
      <c r="E443" s="189"/>
      <c r="F443" s="190"/>
      <c r="G443" s="183"/>
      <c r="H443" s="183"/>
      <c r="I443" s="183"/>
      <c r="J443" s="308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  <c r="X443" s="308"/>
      <c r="Y443" s="308"/>
      <c r="Z443" s="30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198"/>
      <c r="AP443" s="198"/>
      <c r="AQ443" s="198"/>
      <c r="AR443" s="198"/>
      <c r="AS443" s="198"/>
      <c r="AT443" s="198"/>
      <c r="AU443" s="198"/>
      <c r="AV443" s="198"/>
      <c r="AW443" s="198"/>
      <c r="AX443" s="198"/>
      <c r="AY443" s="198"/>
      <c r="AZ443" s="198"/>
      <c r="BA443" s="198"/>
      <c r="BB443" s="198"/>
      <c r="BC443" s="198"/>
      <c r="BD443" s="198"/>
      <c r="BE443" s="198"/>
      <c r="BF443" s="198"/>
      <c r="BG443" s="198"/>
      <c r="BH443" s="198"/>
      <c r="BI443" s="198"/>
      <c r="BJ443" s="198"/>
      <c r="BK443" s="198"/>
      <c r="BL443" s="198"/>
      <c r="BM443" s="198"/>
      <c r="BO443" s="275"/>
      <c r="BP443" s="275"/>
      <c r="BQ443" s="275"/>
      <c r="BR443" s="275"/>
      <c r="BS443" s="275"/>
      <c r="BT443" s="275"/>
      <c r="BU443" s="275"/>
      <c r="BV443" s="275"/>
      <c r="BW443" s="275"/>
      <c r="BX443" s="275"/>
      <c r="BY443" s="275"/>
      <c r="BZ443" s="275"/>
      <c r="CA443" s="275"/>
      <c r="CB443" s="275"/>
      <c r="CC443" s="275"/>
    </row>
    <row r="444" spans="1:81" x14ac:dyDescent="0.25">
      <c r="B444" s="310"/>
      <c r="C444" s="310"/>
      <c r="D444" s="310"/>
      <c r="E444" s="311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81" x14ac:dyDescent="0.25">
      <c r="B445" s="310"/>
      <c r="C445" s="310"/>
      <c r="D445" s="310"/>
      <c r="E445" s="311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81" x14ac:dyDescent="0.25">
      <c r="B446" s="310"/>
      <c r="C446" s="310"/>
      <c r="D446" s="310"/>
      <c r="E446" s="311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81" x14ac:dyDescent="0.25">
      <c r="B447" s="310"/>
      <c r="C447" s="310"/>
      <c r="D447" s="310"/>
      <c r="E447" s="311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81" x14ac:dyDescent="0.25">
      <c r="B448" s="310"/>
      <c r="C448" s="310"/>
      <c r="D448" s="310"/>
      <c r="E448" s="311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2:26" x14ac:dyDescent="0.25">
      <c r="B449" s="310"/>
      <c r="C449" s="310"/>
      <c r="D449" s="310"/>
      <c r="E449" s="311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2:26" x14ac:dyDescent="0.25">
      <c r="B450" s="310"/>
      <c r="C450" s="310"/>
      <c r="D450" s="310"/>
      <c r="E450" s="311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2:26" x14ac:dyDescent="0.25">
      <c r="B451" s="310"/>
      <c r="C451" s="310"/>
      <c r="D451" s="310"/>
      <c r="E451" s="311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2:26" x14ac:dyDescent="0.25">
      <c r="B452" s="310"/>
      <c r="C452" s="310"/>
      <c r="D452" s="310"/>
      <c r="E452" s="311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2:26" x14ac:dyDescent="0.25">
      <c r="B453" s="310"/>
      <c r="C453" s="310"/>
      <c r="D453" s="310"/>
      <c r="E453" s="311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2:26" x14ac:dyDescent="0.25">
      <c r="B454" s="310"/>
      <c r="C454" s="310"/>
      <c r="D454" s="310"/>
      <c r="E454" s="311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2:26" x14ac:dyDescent="0.25">
      <c r="B455" s="310"/>
      <c r="C455" s="310"/>
      <c r="D455" s="310"/>
      <c r="E455" s="311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2:26" x14ac:dyDescent="0.25">
      <c r="B456" s="310"/>
      <c r="C456" s="310"/>
      <c r="D456" s="310"/>
      <c r="E456" s="311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2:26" x14ac:dyDescent="0.25">
      <c r="B457" s="310"/>
      <c r="C457" s="310"/>
      <c r="D457" s="310"/>
      <c r="E457" s="311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2:26" x14ac:dyDescent="0.25">
      <c r="B458" s="310"/>
      <c r="C458" s="310"/>
      <c r="D458" s="310"/>
      <c r="E458" s="311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2:26" x14ac:dyDescent="0.25">
      <c r="B459" s="310"/>
      <c r="C459" s="310"/>
      <c r="D459" s="310"/>
      <c r="E459" s="311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2:26" x14ac:dyDescent="0.25">
      <c r="B460" s="310"/>
      <c r="C460" s="310"/>
      <c r="D460" s="310"/>
      <c r="E460" s="311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2:26" x14ac:dyDescent="0.25">
      <c r="B461" s="310"/>
      <c r="C461" s="310"/>
      <c r="D461" s="310"/>
      <c r="E461" s="311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2:26" x14ac:dyDescent="0.25">
      <c r="B462" s="310"/>
      <c r="C462" s="310"/>
      <c r="D462" s="310"/>
      <c r="E462" s="311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2:26" x14ac:dyDescent="0.25">
      <c r="B463" s="310"/>
      <c r="C463" s="310"/>
      <c r="D463" s="310"/>
      <c r="E463" s="311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2:26" x14ac:dyDescent="0.25">
      <c r="B464" s="310"/>
      <c r="C464" s="310"/>
      <c r="D464" s="310"/>
      <c r="E464" s="311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2:26" x14ac:dyDescent="0.25">
      <c r="B465" s="310"/>
      <c r="C465" s="310"/>
      <c r="D465" s="310"/>
      <c r="E465" s="311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2:26" x14ac:dyDescent="0.25">
      <c r="B466" s="310"/>
      <c r="C466" s="310"/>
      <c r="D466" s="310"/>
      <c r="E466" s="311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2:26" x14ac:dyDescent="0.25">
      <c r="B467" s="310"/>
      <c r="C467" s="310"/>
      <c r="D467" s="310"/>
      <c r="E467" s="311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2:26" x14ac:dyDescent="0.25">
      <c r="B468" s="310"/>
      <c r="C468" s="310"/>
      <c r="D468" s="310"/>
      <c r="E468" s="311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2:26" x14ac:dyDescent="0.25">
      <c r="B469" s="310"/>
      <c r="C469" s="310"/>
      <c r="D469" s="310"/>
      <c r="E469" s="311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2:26" x14ac:dyDescent="0.25">
      <c r="B470" s="310"/>
      <c r="C470" s="310"/>
      <c r="D470" s="310"/>
      <c r="E470" s="311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2:26" x14ac:dyDescent="0.25">
      <c r="B471" s="310"/>
      <c r="C471" s="310"/>
      <c r="D471" s="310"/>
      <c r="E471" s="311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2:26" x14ac:dyDescent="0.25">
      <c r="B472" s="310"/>
      <c r="C472" s="310"/>
      <c r="D472" s="310"/>
      <c r="E472" s="311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2:26" x14ac:dyDescent="0.25">
      <c r="B473" s="310"/>
      <c r="C473" s="310"/>
      <c r="D473" s="310"/>
      <c r="E473" s="311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2:26" x14ac:dyDescent="0.25">
      <c r="B474" s="310"/>
      <c r="C474" s="310"/>
      <c r="D474" s="310"/>
      <c r="E474" s="311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2:26" x14ac:dyDescent="0.25">
      <c r="B475" s="310"/>
      <c r="C475" s="310"/>
      <c r="D475" s="310"/>
      <c r="E475" s="311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2:26" x14ac:dyDescent="0.25">
      <c r="B476" s="310"/>
      <c r="C476" s="310"/>
      <c r="D476" s="310"/>
      <c r="E476" s="311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2:26" x14ac:dyDescent="0.25">
      <c r="B477" s="310"/>
      <c r="C477" s="310"/>
      <c r="D477" s="310"/>
      <c r="E477" s="311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</row>
    <row r="478" spans="2:26" x14ac:dyDescent="0.25">
      <c r="B478" s="310"/>
      <c r="C478" s="310"/>
      <c r="D478" s="310"/>
      <c r="E478" s="311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</row>
    <row r="479" spans="2:26" x14ac:dyDescent="0.25">
      <c r="B479" s="310"/>
      <c r="C479" s="310"/>
      <c r="D479" s="310"/>
      <c r="E479" s="311"/>
      <c r="F479" s="310"/>
      <c r="G479" s="310"/>
      <c r="H479" s="310"/>
      <c r="I479" s="310"/>
    </row>
  </sheetData>
  <mergeCells count="341">
    <mergeCell ref="G382:G383"/>
    <mergeCell ref="H382:I382"/>
    <mergeCell ref="A239:H239"/>
    <mergeCell ref="U239:V239"/>
    <mergeCell ref="A378:O378"/>
    <mergeCell ref="A405:O405"/>
    <mergeCell ref="A385:I385"/>
    <mergeCell ref="A387:I387"/>
    <mergeCell ref="A392:I392"/>
    <mergeCell ref="A393:I393"/>
    <mergeCell ref="D394:F394"/>
    <mergeCell ref="J382:O382"/>
    <mergeCell ref="Q242:U242"/>
    <mergeCell ref="P244:P272"/>
    <mergeCell ref="Q244:Q272"/>
    <mergeCell ref="R244:R272"/>
    <mergeCell ref="P332:P333"/>
    <mergeCell ref="Q332:Q333"/>
    <mergeCell ref="R332:R333"/>
    <mergeCell ref="P337:P339"/>
    <mergeCell ref="Q337:Q339"/>
    <mergeCell ref="R337:R339"/>
    <mergeCell ref="A237:H237"/>
    <mergeCell ref="I237:O237"/>
    <mergeCell ref="AA238:AB238"/>
    <mergeCell ref="AC238:AE238"/>
    <mergeCell ref="A432:C432"/>
    <mergeCell ref="A435:B438"/>
    <mergeCell ref="A427:I427"/>
    <mergeCell ref="A241:A242"/>
    <mergeCell ref="B241:C241"/>
    <mergeCell ref="A433:C433"/>
    <mergeCell ref="A398:C398"/>
    <mergeCell ref="A399:C399"/>
    <mergeCell ref="D241:F241"/>
    <mergeCell ref="G241:G242"/>
    <mergeCell ref="H241:I241"/>
    <mergeCell ref="J241:O241"/>
    <mergeCell ref="A243:I243"/>
    <mergeCell ref="A384:I384"/>
    <mergeCell ref="A380:O380"/>
    <mergeCell ref="A381:C381"/>
    <mergeCell ref="J381:O381"/>
    <mergeCell ref="A382:A383"/>
    <mergeCell ref="B382:C382"/>
    <mergeCell ref="D382:F382"/>
    <mergeCell ref="A2:O2"/>
    <mergeCell ref="B9:L9"/>
    <mergeCell ref="A10:A11"/>
    <mergeCell ref="B10:C10"/>
    <mergeCell ref="D10:F10"/>
    <mergeCell ref="G10:G11"/>
    <mergeCell ref="H10:I10"/>
    <mergeCell ref="J10:O10"/>
    <mergeCell ref="G76:G77"/>
    <mergeCell ref="H76:I76"/>
    <mergeCell ref="J76:O76"/>
    <mergeCell ref="A8:O8"/>
    <mergeCell ref="A67:H67"/>
    <mergeCell ref="A70:H70"/>
    <mergeCell ref="I70:O70"/>
    <mergeCell ref="CE22:CG22"/>
    <mergeCell ref="BP24:BP25"/>
    <mergeCell ref="BS24:BS25"/>
    <mergeCell ref="CD24:CD25"/>
    <mergeCell ref="A12:I12"/>
    <mergeCell ref="R12:Y12"/>
    <mergeCell ref="Z12:AA12"/>
    <mergeCell ref="A13:I13"/>
    <mergeCell ref="AR15:AS15"/>
    <mergeCell ref="Q22:Q24"/>
    <mergeCell ref="S22:S24"/>
    <mergeCell ref="U22:U24"/>
    <mergeCell ref="W22:W24"/>
    <mergeCell ref="X22:X24"/>
    <mergeCell ref="AA22:AA24"/>
    <mergeCell ref="BV22:BW22"/>
    <mergeCell ref="BX22:BY22"/>
    <mergeCell ref="AJ39:AJ40"/>
    <mergeCell ref="BH39:BI39"/>
    <mergeCell ref="AI51:AI52"/>
    <mergeCell ref="AA35:AA36"/>
    <mergeCell ref="CA36:CB36"/>
    <mergeCell ref="Q37:Q54"/>
    <mergeCell ref="S37:S54"/>
    <mergeCell ref="U37:U54"/>
    <mergeCell ref="W37:W54"/>
    <mergeCell ref="X37:X54"/>
    <mergeCell ref="AA37:AA54"/>
    <mergeCell ref="AC39:AC40"/>
    <mergeCell ref="AE39:AE40"/>
    <mergeCell ref="AF39:AF40"/>
    <mergeCell ref="AG39:AG40"/>
    <mergeCell ref="AI39:AI40"/>
    <mergeCell ref="Q29:Q33"/>
    <mergeCell ref="S29:S33"/>
    <mergeCell ref="W29:W33"/>
    <mergeCell ref="Q35:Q36"/>
    <mergeCell ref="S35:S36"/>
    <mergeCell ref="U35:U36"/>
    <mergeCell ref="W35:W36"/>
    <mergeCell ref="Q56:Q65"/>
    <mergeCell ref="S56:S65"/>
    <mergeCell ref="U56:U65"/>
    <mergeCell ref="W56:W65"/>
    <mergeCell ref="AA72:AB72"/>
    <mergeCell ref="AC72:AE72"/>
    <mergeCell ref="R69:V69"/>
    <mergeCell ref="W70:Z74"/>
    <mergeCell ref="R70:R72"/>
    <mergeCell ref="S70:S72"/>
    <mergeCell ref="U70:U73"/>
    <mergeCell ref="V70:V72"/>
    <mergeCell ref="AA56:AA65"/>
    <mergeCell ref="R76:W77"/>
    <mergeCell ref="BR77:BR78"/>
    <mergeCell ref="A78:I78"/>
    <mergeCell ref="A73:H73"/>
    <mergeCell ref="I73:O73"/>
    <mergeCell ref="A74:H74"/>
    <mergeCell ref="U74:V74"/>
    <mergeCell ref="AA74:AA75"/>
    <mergeCell ref="BR74:BR76"/>
    <mergeCell ref="A75:O75"/>
    <mergeCell ref="A76:A77"/>
    <mergeCell ref="B76:C76"/>
    <mergeCell ref="D76:F76"/>
    <mergeCell ref="S79:S81"/>
    <mergeCell ref="U79:U81"/>
    <mergeCell ref="W79:W81"/>
    <mergeCell ref="Z79:Z81"/>
    <mergeCell ref="AA79:AA81"/>
    <mergeCell ref="S83:S85"/>
    <mergeCell ref="U83:U85"/>
    <mergeCell ref="W83:W85"/>
    <mergeCell ref="Z83:Z85"/>
    <mergeCell ref="AA83:AA85"/>
    <mergeCell ref="S87:S89"/>
    <mergeCell ref="U87:U89"/>
    <mergeCell ref="W87:W89"/>
    <mergeCell ref="Z87:Z89"/>
    <mergeCell ref="AA87:AA89"/>
    <mergeCell ref="Q91:Q92"/>
    <mergeCell ref="S91:S92"/>
    <mergeCell ref="U91:U92"/>
    <mergeCell ref="W91:W92"/>
    <mergeCell ref="Z91:Z92"/>
    <mergeCell ref="AA91:AA92"/>
    <mergeCell ref="AF91:AF92"/>
    <mergeCell ref="AG91:AG92"/>
    <mergeCell ref="AI91:AI92"/>
    <mergeCell ref="S93:S95"/>
    <mergeCell ref="U93:U95"/>
    <mergeCell ref="W93:W95"/>
    <mergeCell ref="Z93:Z95"/>
    <mergeCell ref="AA93:AA95"/>
    <mergeCell ref="AL101:AL102"/>
    <mergeCell ref="S97:S99"/>
    <mergeCell ref="U97:U99"/>
    <mergeCell ref="W97:W99"/>
    <mergeCell ref="Z97:Z99"/>
    <mergeCell ref="AA97:AA99"/>
    <mergeCell ref="S100:S102"/>
    <mergeCell ref="T100:T102"/>
    <mergeCell ref="U100:U102"/>
    <mergeCell ref="W100:W102"/>
    <mergeCell ref="Z100:Z102"/>
    <mergeCell ref="AF106:AI106"/>
    <mergeCell ref="S108:S110"/>
    <mergeCell ref="T108:T110"/>
    <mergeCell ref="U108:U110"/>
    <mergeCell ref="W108:W110"/>
    <mergeCell ref="Z108:Z110"/>
    <mergeCell ref="AA108:AA110"/>
    <mergeCell ref="AA100:AA102"/>
    <mergeCell ref="AF101:AF102"/>
    <mergeCell ref="AG101:AG102"/>
    <mergeCell ref="AI101:AI102"/>
    <mergeCell ref="S105:S107"/>
    <mergeCell ref="U105:U107"/>
    <mergeCell ref="W105:W107"/>
    <mergeCell ref="Z105:Z107"/>
    <mergeCell ref="AA105:AA107"/>
    <mergeCell ref="S120:S122"/>
    <mergeCell ref="T120:T122"/>
    <mergeCell ref="U120:U122"/>
    <mergeCell ref="W120:W122"/>
    <mergeCell ref="Z120:Z122"/>
    <mergeCell ref="AA120:AA122"/>
    <mergeCell ref="S111:S113"/>
    <mergeCell ref="U111:U113"/>
    <mergeCell ref="W111:W113"/>
    <mergeCell ref="Z111:Z113"/>
    <mergeCell ref="AA111:AA113"/>
    <mergeCell ref="U114:U116"/>
    <mergeCell ref="Z123:Z147"/>
    <mergeCell ref="AA123:AA147"/>
    <mergeCell ref="S124:S147"/>
    <mergeCell ref="U124:U147"/>
    <mergeCell ref="S148:S150"/>
    <mergeCell ref="U148:U150"/>
    <mergeCell ref="W148:W150"/>
    <mergeCell ref="Z148:Z150"/>
    <mergeCell ref="AA148:AA150"/>
    <mergeCell ref="AR172:AW172"/>
    <mergeCell ref="S151:S160"/>
    <mergeCell ref="U151:U160"/>
    <mergeCell ref="W151:W160"/>
    <mergeCell ref="Z151:Z160"/>
    <mergeCell ref="AA151:AA160"/>
    <mergeCell ref="S161:S163"/>
    <mergeCell ref="U161:U163"/>
    <mergeCell ref="W161:W163"/>
    <mergeCell ref="Z161:Z163"/>
    <mergeCell ref="AA161:AA163"/>
    <mergeCell ref="Y173:Z173"/>
    <mergeCell ref="A193:A194"/>
    <mergeCell ref="B193:C193"/>
    <mergeCell ref="D193:F193"/>
    <mergeCell ref="G193:G194"/>
    <mergeCell ref="H193:I193"/>
    <mergeCell ref="J193:N193"/>
    <mergeCell ref="R193:V193"/>
    <mergeCell ref="A165:I165"/>
    <mergeCell ref="A167:I167"/>
    <mergeCell ref="A168:I168"/>
    <mergeCell ref="D169:G169"/>
    <mergeCell ref="Y172:AJ172"/>
    <mergeCell ref="A190:O190"/>
    <mergeCell ref="B191:L191"/>
    <mergeCell ref="A175:C175"/>
    <mergeCell ref="Y197:Y205"/>
    <mergeCell ref="Z197:Z205"/>
    <mergeCell ref="AC201:AI201"/>
    <mergeCell ref="AC202:AD202"/>
    <mergeCell ref="AE202:AG202"/>
    <mergeCell ref="AC203:AD203"/>
    <mergeCell ref="AE203:AG203"/>
    <mergeCell ref="A195:I195"/>
    <mergeCell ref="P195:W195"/>
    <mergeCell ref="A196:I196"/>
    <mergeCell ref="P197:P205"/>
    <mergeCell ref="R197:R205"/>
    <mergeCell ref="V197:V205"/>
    <mergeCell ref="Z233:Z234"/>
    <mergeCell ref="A236:H236"/>
    <mergeCell ref="AE206:AG206"/>
    <mergeCell ref="AC207:AD207"/>
    <mergeCell ref="AE207:AG207"/>
    <mergeCell ref="AD209:AE209"/>
    <mergeCell ref="AC215:AC216"/>
    <mergeCell ref="P225:P228"/>
    <mergeCell ref="R225:R228"/>
    <mergeCell ref="V225:V228"/>
    <mergeCell ref="Y225:Y228"/>
    <mergeCell ref="Z225:Z228"/>
    <mergeCell ref="P206:P223"/>
    <mergeCell ref="R206:R223"/>
    <mergeCell ref="V206:V223"/>
    <mergeCell ref="Y206:Y223"/>
    <mergeCell ref="Z206:Z223"/>
    <mergeCell ref="AC206:AD206"/>
    <mergeCell ref="P233:P234"/>
    <mergeCell ref="Q233:Q234"/>
    <mergeCell ref="V233:V234"/>
    <mergeCell ref="Y233:Y234"/>
    <mergeCell ref="W244:W272"/>
    <mergeCell ref="P326:P328"/>
    <mergeCell ref="Q326:Q328"/>
    <mergeCell ref="R326:R328"/>
    <mergeCell ref="W326:W328"/>
    <mergeCell ref="W237:Z239"/>
    <mergeCell ref="Y326:Y328"/>
    <mergeCell ref="Z326:Z328"/>
    <mergeCell ref="Y244:Y272"/>
    <mergeCell ref="Z244:Z272"/>
    <mergeCell ref="P276:P325"/>
    <mergeCell ref="Q276:Q325"/>
    <mergeCell ref="R276:R325"/>
    <mergeCell ref="W276:W325"/>
    <mergeCell ref="Y276:Y325"/>
    <mergeCell ref="Z276:Z325"/>
    <mergeCell ref="R237:R238"/>
    <mergeCell ref="S237:S238"/>
    <mergeCell ref="U237:U238"/>
    <mergeCell ref="V237:V238"/>
    <mergeCell ref="W332:W333"/>
    <mergeCell ref="Y332:Y333"/>
    <mergeCell ref="Z332:Z333"/>
    <mergeCell ref="P329:P331"/>
    <mergeCell ref="Q329:Q331"/>
    <mergeCell ref="R329:R331"/>
    <mergeCell ref="W329:W331"/>
    <mergeCell ref="Y329:Y331"/>
    <mergeCell ref="Z329:Z331"/>
    <mergeCell ref="W337:W339"/>
    <mergeCell ref="Y337:Y339"/>
    <mergeCell ref="Z337:Z339"/>
    <mergeCell ref="P334:P336"/>
    <mergeCell ref="Q334:Q336"/>
    <mergeCell ref="R334:R336"/>
    <mergeCell ref="W334:W336"/>
    <mergeCell ref="Y334:Y336"/>
    <mergeCell ref="Z334:Z336"/>
    <mergeCell ref="W341:W356"/>
    <mergeCell ref="Y341:Y356"/>
    <mergeCell ref="Z341:Z356"/>
    <mergeCell ref="A358:I358"/>
    <mergeCell ref="A359:I359"/>
    <mergeCell ref="A360:I360"/>
    <mergeCell ref="A376:C376"/>
    <mergeCell ref="A377:C377"/>
    <mergeCell ref="P341:P356"/>
    <mergeCell ref="Q341:Q356"/>
    <mergeCell ref="R341:R356"/>
    <mergeCell ref="I361:L361"/>
    <mergeCell ref="P408:P411"/>
    <mergeCell ref="A411:I411"/>
    <mergeCell ref="A412:I412"/>
    <mergeCell ref="A413:A415"/>
    <mergeCell ref="B413:B415"/>
    <mergeCell ref="P412:P413"/>
    <mergeCell ref="A401:C401"/>
    <mergeCell ref="A407:O407"/>
    <mergeCell ref="J408:O408"/>
    <mergeCell ref="A409:A410"/>
    <mergeCell ref="B409:C409"/>
    <mergeCell ref="D409:F409"/>
    <mergeCell ref="G409:G410"/>
    <mergeCell ref="H409:I409"/>
    <mergeCell ref="J409:O409"/>
    <mergeCell ref="A416:I416"/>
    <mergeCell ref="A428:I428"/>
    <mergeCell ref="D429:F429"/>
    <mergeCell ref="A418:I418"/>
    <mergeCell ref="A419:A426"/>
    <mergeCell ref="B419:B426"/>
    <mergeCell ref="C419:C422"/>
    <mergeCell ref="P418:P420"/>
    <mergeCell ref="C423:C426"/>
    <mergeCell ref="P423:P426"/>
  </mergeCells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74D0CBB-ACA1-40AE-826D-9F687959BA1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f415e908-6f86-463a-9b88-8ee648dac9c8</vt:lpwstr>
  </property>
  <property fmtid="{D5CDD505-2E9C-101B-9397-08002B2CF9AE}" pid="3" name="bjSaver">
    <vt:lpwstr>qW9C6Rw7EZQn0lJTqN2bREMKqW0KWaEW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10.60.165.207</vt:lpwstr>
  </property>
  <property fmtid="{D5CDD505-2E9C-101B-9397-08002B2CF9AE}" pid="10" name="bjClsUserRVM">
    <vt:lpwstr>[]</vt:lpwstr>
  </property>
</Properties>
</file>