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268" activeTab="0"/>
  </bookViews>
  <sheets>
    <sheet name="Wentylacja grawitacyjna" sheetId="1" r:id="rId1"/>
  </sheets>
  <definedNames>
    <definedName name="BuiltIn_Print_Area">"$#ODWOŁANIE!.$O$2:$#ODWOŁANIE!.$P$16"</definedName>
    <definedName name="BuiltIn_Print_Area___0">"$#ODWOŁANIE!.$O$2:$#ODWOŁANIE!.$P$15"</definedName>
    <definedName name="BuiltIn_Print_Area___0___0">"$#ODWOŁANIE!.$O$2:$#ODWOŁANIE!.$P$9"</definedName>
    <definedName name="BuiltIn_Print_Area___0___0_1">0</definedName>
    <definedName name="BuiltIn_Print_Area___0___0_10">0</definedName>
    <definedName name="BuiltIn_Print_Area___0___0_11">0</definedName>
    <definedName name="BuiltIn_Print_Area___0___0_12">0</definedName>
    <definedName name="BuiltIn_Print_Area___0___0_13">0</definedName>
    <definedName name="BuiltIn_Print_Area___0___0_14">0</definedName>
    <definedName name="BuiltIn_Print_Area___0___0_15">0</definedName>
    <definedName name="BuiltIn_Print_Area___0___0_16">0</definedName>
    <definedName name="BuiltIn_Print_Area___0___0_17">0</definedName>
    <definedName name="BuiltIn_Print_Area___0___0_18">0</definedName>
    <definedName name="BuiltIn_Print_Area___0___0_19">0</definedName>
    <definedName name="BuiltIn_Print_Area___0___0_2">0</definedName>
    <definedName name="BuiltIn_Print_Area___0___0_20">0</definedName>
    <definedName name="BuiltIn_Print_Area___0___0_21">0</definedName>
    <definedName name="BuiltIn_Print_Area___0___0_3">0</definedName>
    <definedName name="BuiltIn_Print_Area___0___0_4">0</definedName>
    <definedName name="BuiltIn_Print_Area___0___0_5">0</definedName>
    <definedName name="BuiltIn_Print_Area___0___0_6">0</definedName>
    <definedName name="BuiltIn_Print_Area___0___0_7">0</definedName>
    <definedName name="BuiltIn_Print_Area___0___0_8">0</definedName>
    <definedName name="BuiltIn_Print_Area___0___0_9">0</definedName>
    <definedName name="Excel_BuiltIn_Print_Area_1_1">'Wentylacja grawitacyjna'!$A$9:$T$88</definedName>
    <definedName name="Excel_BuiltIn_Print_Area_1_1_1">'Wentylacja grawitacyjna'!$A$9:$T$85</definedName>
    <definedName name="Excel_BuiltIn_Print_Area_1_1_1_1">'Wentylacja grawitacyjna'!$A$9:$T$82</definedName>
    <definedName name="Excel_BuiltIn_Print_Area_1_1_1_1">'Wentylacja grawitacyjna'!$A$9:$T$81</definedName>
    <definedName name="Excel_BuiltIn_Print_Area_1_1_1_1_1">'Wentylacja grawitacyjna'!$A$9:$T$83</definedName>
    <definedName name="Excel_BuiltIn_Print_Area_1_1_1_1_1_1">'Wentylacja grawitacyjna'!$A$8:$S$73</definedName>
    <definedName name="Excel_BuiltIn_Print_Area_1_1_1_1_1_1_1">'Wentylacja grawitacyjna'!$A$9:$S$77</definedName>
    <definedName name="Excel_BuiltIn_Print_Area_1_1_1_1_1_1_1_1">'Wentylacja grawitacyjna'!$A$9:$AC$78</definedName>
    <definedName name="_xlnm.Print_Area" localSheetId="0">'Wentylacja grawitacyjna'!$A$18:$O$111</definedName>
  </definedNames>
  <calcPr fullCalcOnLoad="1"/>
</workbook>
</file>

<file path=xl/sharedStrings.xml><?xml version="1.0" encoding="utf-8"?>
<sst xmlns="http://schemas.openxmlformats.org/spreadsheetml/2006/main" count="95" uniqueCount="77">
  <si>
    <t>Ilość powietrza</t>
  </si>
  <si>
    <t>Wywiew grawitacyjny</t>
  </si>
  <si>
    <t>Wywiew grawitacyjny wspomagany</t>
  </si>
  <si>
    <t>Wywiew mechaniczny</t>
  </si>
  <si>
    <t>Nawiew grawitacyjny</t>
  </si>
  <si>
    <t>Nr</t>
  </si>
  <si>
    <t>Nazwa</t>
  </si>
  <si>
    <t>Powierzchnia</t>
  </si>
  <si>
    <t>Wysokość</t>
  </si>
  <si>
    <t>kubatura</t>
  </si>
  <si>
    <t>Krotność</t>
  </si>
  <si>
    <t>Ilość osób</t>
  </si>
  <si>
    <t>Wskaźnik</t>
  </si>
  <si>
    <t>WC</t>
  </si>
  <si>
    <t>Pisuar</t>
  </si>
  <si>
    <t>ilość pow.</t>
  </si>
  <si>
    <t>krotność wymian</t>
  </si>
  <si>
    <t>Temp.</t>
  </si>
  <si>
    <t>dT</t>
  </si>
  <si>
    <t>Wysokość kanału</t>
  </si>
  <si>
    <t>Prędkość jednostkowa</t>
  </si>
  <si>
    <t>Prędkość obliczeniowa</t>
  </si>
  <si>
    <t>Sredn.</t>
  </si>
  <si>
    <t>Strumień</t>
  </si>
  <si>
    <t>Obliczone kanały graw.</t>
  </si>
  <si>
    <t>Projektowane kanały grawit.</t>
  </si>
  <si>
    <t>Went łazienkowy</t>
  </si>
  <si>
    <t>Nasady Tulipan</t>
  </si>
  <si>
    <t>Nasady Fenko</t>
  </si>
  <si>
    <t>Wentylatory FEN 160</t>
  </si>
  <si>
    <t>Średnica kanału wywiewnego</t>
  </si>
  <si>
    <t>Pole kanału wywiewnego</t>
  </si>
  <si>
    <t xml:space="preserve">Wentylator </t>
  </si>
  <si>
    <t>Pole otworu nawiewnego</t>
  </si>
  <si>
    <t>Nawietrzaki NP1</t>
  </si>
  <si>
    <t>Nawietrzaki NP2</t>
  </si>
  <si>
    <t>Nawietrzaki EMM</t>
  </si>
  <si>
    <t>m2</t>
  </si>
  <si>
    <t>m</t>
  </si>
  <si>
    <t>m3</t>
  </si>
  <si>
    <t>w/h</t>
  </si>
  <si>
    <t>szt</t>
  </si>
  <si>
    <t>m3/h/os</t>
  </si>
  <si>
    <t>m3/h</t>
  </si>
  <si>
    <t>C</t>
  </si>
  <si>
    <t>m/s</t>
  </si>
  <si>
    <r>
      <t></t>
    </r>
    <r>
      <rPr>
        <b/>
        <sz val="9.9"/>
        <color indexed="8"/>
        <rFont val="Arial (Baltic)"/>
        <family val="2"/>
      </rPr>
      <t>mm</t>
    </r>
  </si>
  <si>
    <r>
      <t>m</t>
    </r>
    <r>
      <rPr>
        <b/>
        <sz val="9.9"/>
        <color indexed="8"/>
        <rFont val="Arial CE"/>
        <family val="2"/>
      </rPr>
      <t>3/h</t>
    </r>
  </si>
  <si>
    <t>Szt</t>
  </si>
  <si>
    <t>mm</t>
  </si>
  <si>
    <t>I KONDYGNACJA</t>
  </si>
  <si>
    <t>1.2 wc</t>
  </si>
  <si>
    <t>WC D</t>
  </si>
  <si>
    <t>1.3. WC N</t>
  </si>
  <si>
    <t>WC Niepełnospr.</t>
  </si>
  <si>
    <t>1.4 WC M</t>
  </si>
  <si>
    <t>WC Męskie</t>
  </si>
  <si>
    <t xml:space="preserve">1.5. </t>
  </si>
  <si>
    <t>Pom. porządkowe</t>
  </si>
  <si>
    <t>1.6.</t>
  </si>
  <si>
    <t>Pom. magazynowe</t>
  </si>
  <si>
    <t>1.7.</t>
  </si>
  <si>
    <t>Komunikacja</t>
  </si>
  <si>
    <t>1.8.</t>
  </si>
  <si>
    <t>Pokój nauczycielski</t>
  </si>
  <si>
    <t>1.9.</t>
  </si>
  <si>
    <t>Pom. sanit.</t>
  </si>
  <si>
    <t>1.10.</t>
  </si>
  <si>
    <t>Pom. techniczne</t>
  </si>
  <si>
    <t>1.11.</t>
  </si>
  <si>
    <t>Szatnia M</t>
  </si>
  <si>
    <t>1.12.</t>
  </si>
  <si>
    <t>1.13.</t>
  </si>
  <si>
    <t>Szatnia D</t>
  </si>
  <si>
    <t>1.14.</t>
  </si>
  <si>
    <t>1.16.</t>
  </si>
  <si>
    <t>Magazyn sprzętu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</si>
</sst>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dd\ mmm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5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 CE"/>
      <family val="2"/>
    </font>
    <font>
      <sz val="10"/>
      <color indexed="8"/>
      <name val="Lucida Sans Unicode"/>
      <family val="2"/>
    </font>
    <font>
      <b/>
      <sz val="9.9"/>
      <color indexed="8"/>
      <name val="Arial (Baltic)"/>
      <family val="2"/>
    </font>
    <font>
      <b/>
      <sz val="9.9"/>
      <color indexed="8"/>
      <name val="Arial CE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7" fontId="0" fillId="0" borderId="10" xfId="0" applyNumberFormat="1" applyFont="1" applyBorder="1" applyAlignment="1">
      <alignment/>
    </xf>
    <xf numFmtId="2" fontId="0" fillId="33" borderId="10" xfId="0" applyNumberFormat="1" applyFont="1" applyFill="1" applyBorder="1" applyAlignment="1">
      <alignment horizontal="center"/>
    </xf>
    <xf numFmtId="168" fontId="0" fillId="33" borderId="10" xfId="0" applyNumberFormat="1" applyFont="1" applyFill="1" applyBorder="1" applyAlignment="1">
      <alignment horizontal="center"/>
    </xf>
    <xf numFmtId="168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8" fontId="8" fillId="33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" fontId="9" fillId="34" borderId="10" xfId="0" applyNumberFormat="1" applyFont="1" applyFill="1" applyBorder="1" applyAlignment="1">
      <alignment horizontal="center"/>
    </xf>
    <xf numFmtId="168" fontId="0" fillId="33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35" borderId="12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8"/>
  <sheetViews>
    <sheetView tabSelected="1" zoomScale="120" zoomScaleNormal="120" zoomScalePageLayoutView="0" workbookViewId="0" topLeftCell="AC1">
      <pane ySplit="6" topLeftCell="A7" activePane="bottomLeft" state="frozen"/>
      <selection pane="topLeft" activeCell="A1" sqref="A1"/>
      <selection pane="bottomLeft" activeCell="A5" sqref="A5:IV5"/>
    </sheetView>
  </sheetViews>
  <sheetFormatPr defaultColWidth="11.28125" defaultRowHeight="12.75"/>
  <cols>
    <col min="1" max="1" width="11.8515625" style="1" customWidth="1"/>
    <col min="2" max="2" width="27.7109375" style="2" customWidth="1"/>
    <col min="3" max="3" width="13.140625" style="2" customWidth="1"/>
    <col min="4" max="4" width="10.140625" style="2" customWidth="1"/>
    <col min="5" max="5" width="9.7109375" style="0" customWidth="1"/>
    <col min="6" max="6" width="9.00390625" style="0" customWidth="1"/>
    <col min="7" max="8" width="9.7109375" style="0" customWidth="1"/>
    <col min="9" max="9" width="8.421875" style="0" customWidth="1"/>
    <col min="10" max="10" width="8.00390625" style="0" customWidth="1"/>
    <col min="11" max="11" width="10.57421875" style="0" customWidth="1"/>
    <col min="12" max="12" width="8.7109375" style="0" customWidth="1"/>
    <col min="13" max="13" width="6.28125" style="0" customWidth="1"/>
    <col min="14" max="14" width="3.8515625" style="0" customWidth="1"/>
    <col min="15" max="15" width="9.7109375" style="0" customWidth="1"/>
    <col min="16" max="16" width="12.7109375" style="0" customWidth="1"/>
    <col min="17" max="17" width="13.00390625" style="0" customWidth="1"/>
    <col min="18" max="18" width="6.7109375" style="0" customWidth="1"/>
    <col min="19" max="19" width="9.7109375" style="0" customWidth="1"/>
    <col min="20" max="20" width="13.28125" style="0" customWidth="1"/>
    <col min="21" max="21" width="15.421875" style="0" customWidth="1"/>
    <col min="22" max="22" width="11.57421875" style="0" customWidth="1"/>
    <col min="23" max="23" width="10.00390625" style="0" customWidth="1"/>
    <col min="24" max="24" width="11.57421875" style="0" customWidth="1"/>
    <col min="25" max="25" width="12.28125" style="0" customWidth="1"/>
    <col min="26" max="26" width="15.7109375" style="0" customWidth="1"/>
    <col min="27" max="27" width="13.28125" style="0" customWidth="1"/>
    <col min="28" max="28" width="15.28125" style="0" customWidth="1"/>
    <col min="29" max="29" width="13.00390625" style="0" customWidth="1"/>
    <col min="30" max="30" width="12.7109375" style="0" customWidth="1"/>
    <col min="31" max="31" width="12.00390625" style="0" customWidth="1"/>
    <col min="32" max="32" width="12.140625" style="0" customWidth="1"/>
    <col min="33" max="33" width="6.28125" style="0" customWidth="1"/>
    <col min="34" max="34" width="5.7109375" style="0" customWidth="1"/>
    <col min="35" max="35" width="6.28125" style="0" customWidth="1"/>
    <col min="36" max="36" width="5.7109375" style="0" customWidth="1"/>
    <col min="37" max="37" width="2.00390625" style="0" customWidth="1"/>
    <col min="38" max="38" width="5.00390625" style="0" customWidth="1"/>
    <col min="39" max="39" width="6.28125" style="0" customWidth="1"/>
    <col min="40" max="40" width="6.00390625" style="0" customWidth="1"/>
    <col min="41" max="41" width="5.28125" style="0" customWidth="1"/>
    <col min="42" max="43" width="6.28125" style="0" customWidth="1"/>
    <col min="44" max="45" width="8.28125" style="0" customWidth="1"/>
    <col min="46" max="46" width="6.7109375" style="0" customWidth="1"/>
    <col min="47" max="48" width="9.140625" style="0" customWidth="1"/>
    <col min="49" max="49" width="41.140625" style="0" customWidth="1"/>
  </cols>
  <sheetData>
    <row r="1" spans="1:49" s="5" customFormat="1" ht="12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AD1" s="6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</row>
    <row r="2" spans="1:49" s="5" customFormat="1" ht="12.75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4"/>
      <c r="N2" s="4"/>
      <c r="O2" s="4"/>
      <c r="P2" s="4"/>
      <c r="Q2" s="4"/>
      <c r="R2" s="4"/>
      <c r="S2" s="4"/>
      <c r="AD2" s="6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</row>
    <row r="3" spans="1:49" s="5" customFormat="1" ht="12.75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4"/>
      <c r="N3" s="4"/>
      <c r="O3" s="4"/>
      <c r="P3" s="4"/>
      <c r="Q3" s="4"/>
      <c r="R3" s="4"/>
      <c r="S3" s="4"/>
      <c r="AD3" s="6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</row>
    <row r="4" spans="1:49" s="5" customFormat="1" ht="12.75">
      <c r="A4" s="43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 t="s">
        <v>1</v>
      </c>
      <c r="N4" s="44"/>
      <c r="O4" s="44"/>
      <c r="P4" s="44"/>
      <c r="Q4" s="44"/>
      <c r="R4" s="44"/>
      <c r="S4" s="44"/>
      <c r="T4" s="44"/>
      <c r="U4" s="44"/>
      <c r="V4" s="45" t="s">
        <v>2</v>
      </c>
      <c r="W4" s="45"/>
      <c r="X4" s="45"/>
      <c r="Y4" s="45"/>
      <c r="Z4" s="46" t="s">
        <v>3</v>
      </c>
      <c r="AA4" s="46"/>
      <c r="AB4" s="46"/>
      <c r="AC4" s="47" t="s">
        <v>4</v>
      </c>
      <c r="AD4" s="47"/>
      <c r="AE4" s="47"/>
      <c r="AF4" s="47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</row>
    <row r="5" spans="1:49" s="49" customFormat="1" ht="25.5" customHeight="1">
      <c r="A5" s="48" t="s">
        <v>5</v>
      </c>
      <c r="B5" s="12" t="s">
        <v>6</v>
      </c>
      <c r="C5" s="12" t="s">
        <v>7</v>
      </c>
      <c r="D5" s="12" t="s">
        <v>8</v>
      </c>
      <c r="E5" s="11" t="s">
        <v>9</v>
      </c>
      <c r="F5" s="11" t="s">
        <v>10</v>
      </c>
      <c r="G5" s="11" t="s">
        <v>11</v>
      </c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2" t="s">
        <v>17</v>
      </c>
      <c r="N5" s="12" t="s">
        <v>18</v>
      </c>
      <c r="O5" s="12" t="s">
        <v>19</v>
      </c>
      <c r="P5" s="11" t="s">
        <v>20</v>
      </c>
      <c r="Q5" s="11" t="s">
        <v>21</v>
      </c>
      <c r="R5" s="11" t="s">
        <v>22</v>
      </c>
      <c r="S5" s="11" t="s">
        <v>23</v>
      </c>
      <c r="T5" s="11" t="s">
        <v>24</v>
      </c>
      <c r="U5" s="11" t="s">
        <v>25</v>
      </c>
      <c r="V5" s="11" t="s">
        <v>26</v>
      </c>
      <c r="W5" s="11" t="s">
        <v>27</v>
      </c>
      <c r="X5" s="11" t="s">
        <v>28</v>
      </c>
      <c r="Y5" s="11" t="s">
        <v>29</v>
      </c>
      <c r="Z5" s="11" t="s">
        <v>30</v>
      </c>
      <c r="AA5" s="11" t="s">
        <v>31</v>
      </c>
      <c r="AB5" s="11" t="s">
        <v>32</v>
      </c>
      <c r="AC5" s="11" t="s">
        <v>33</v>
      </c>
      <c r="AD5" s="11" t="s">
        <v>34</v>
      </c>
      <c r="AE5" s="11" t="s">
        <v>35</v>
      </c>
      <c r="AF5" s="11" t="s">
        <v>36</v>
      </c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</row>
    <row r="6" spans="1:52" s="5" customFormat="1" ht="12.75">
      <c r="A6" s="10"/>
      <c r="B6"/>
      <c r="C6" s="14" t="s">
        <v>37</v>
      </c>
      <c r="D6" s="14" t="s">
        <v>38</v>
      </c>
      <c r="E6" s="15" t="s">
        <v>39</v>
      </c>
      <c r="F6" s="15" t="s">
        <v>40</v>
      </c>
      <c r="G6" s="15" t="s">
        <v>41</v>
      </c>
      <c r="H6" s="15" t="s">
        <v>42</v>
      </c>
      <c r="I6" s="15" t="s">
        <v>41</v>
      </c>
      <c r="J6" s="15" t="s">
        <v>41</v>
      </c>
      <c r="K6" s="16" t="s">
        <v>43</v>
      </c>
      <c r="L6" s="16" t="s">
        <v>40</v>
      </c>
      <c r="M6" s="14" t="s">
        <v>44</v>
      </c>
      <c r="N6" s="14" t="s">
        <v>44</v>
      </c>
      <c r="O6" s="16" t="s">
        <v>38</v>
      </c>
      <c r="P6" s="16" t="s">
        <v>45</v>
      </c>
      <c r="Q6" s="16" t="s">
        <v>45</v>
      </c>
      <c r="R6" s="17" t="s">
        <v>46</v>
      </c>
      <c r="S6" s="16" t="s">
        <v>47</v>
      </c>
      <c r="T6" s="15" t="s">
        <v>41</v>
      </c>
      <c r="U6" s="15" t="s">
        <v>48</v>
      </c>
      <c r="V6" s="15" t="s">
        <v>48</v>
      </c>
      <c r="W6" s="15" t="s">
        <v>48</v>
      </c>
      <c r="X6" s="15" t="s">
        <v>48</v>
      </c>
      <c r="Y6" s="15" t="s">
        <v>48</v>
      </c>
      <c r="Z6" s="15" t="s">
        <v>49</v>
      </c>
      <c r="AA6" s="15" t="s">
        <v>37</v>
      </c>
      <c r="AB6" s="15"/>
      <c r="AC6" s="15" t="s">
        <v>37</v>
      </c>
      <c r="AD6" s="15" t="s">
        <v>48</v>
      </c>
      <c r="AE6" s="15" t="s">
        <v>48</v>
      </c>
      <c r="AF6" s="15" t="s">
        <v>48</v>
      </c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49" s="5" customFormat="1" ht="12.75">
      <c r="A7"/>
      <c r="B7" s="14" t="s">
        <v>50</v>
      </c>
      <c r="C7" s="14"/>
      <c r="D7" s="14"/>
      <c r="E7" s="15"/>
      <c r="F7" s="15"/>
      <c r="G7" s="15"/>
      <c r="H7" s="15"/>
      <c r="I7" s="15"/>
      <c r="J7" s="15"/>
      <c r="K7" s="16"/>
      <c r="L7" s="16"/>
      <c r="M7" s="18"/>
      <c r="N7" s="19"/>
      <c r="O7" s="20"/>
      <c r="P7" s="18"/>
      <c r="Q7" s="18"/>
      <c r="R7" s="18"/>
      <c r="S7" s="21"/>
      <c r="T7" s="22"/>
      <c r="U7" s="22"/>
      <c r="V7" s="22"/>
      <c r="W7" s="22"/>
      <c r="X7" s="22"/>
      <c r="Y7" s="22"/>
      <c r="Z7" s="22"/>
      <c r="AA7" s="23"/>
      <c r="AB7" s="23"/>
      <c r="AC7" s="23"/>
      <c r="AD7" s="24"/>
      <c r="AE7" s="24"/>
      <c r="AF7" s="25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49" s="5" customFormat="1" ht="12.75">
      <c r="A8" s="26" t="s">
        <v>51</v>
      </c>
      <c r="B8" s="25" t="s">
        <v>52</v>
      </c>
      <c r="C8" s="27">
        <v>6.71</v>
      </c>
      <c r="D8" s="28">
        <v>3</v>
      </c>
      <c r="E8" s="28">
        <f aca="true" t="shared" si="0" ref="E8:E18">C8*D8</f>
        <v>20.13</v>
      </c>
      <c r="F8" s="28">
        <v>0</v>
      </c>
      <c r="G8" s="29">
        <v>0</v>
      </c>
      <c r="H8" s="30">
        <v>50</v>
      </c>
      <c r="I8" s="30">
        <v>2</v>
      </c>
      <c r="J8" s="30">
        <v>0</v>
      </c>
      <c r="K8" s="31">
        <f>(E8*F8)+(G8*H8)+(I8*50)+(J8*25)</f>
        <v>100</v>
      </c>
      <c r="L8" s="31">
        <f aca="true" t="shared" si="1" ref="L8:L18">K8/E8</f>
        <v>4.967709885742673</v>
      </c>
      <c r="M8" s="18">
        <v>20</v>
      </c>
      <c r="N8" s="19">
        <f aca="true" t="shared" si="2" ref="N8:N21">M8-16</f>
        <v>4</v>
      </c>
      <c r="O8" s="21">
        <v>1</v>
      </c>
      <c r="P8" s="18">
        <v>0.29</v>
      </c>
      <c r="Q8" s="18">
        <f aca="true" t="shared" si="3" ref="Q8:Q18">SQRT(ABS(N8))*P8</f>
        <v>0.58</v>
      </c>
      <c r="R8" s="18">
        <v>150</v>
      </c>
      <c r="S8" s="21">
        <f aca="true" t="shared" si="4" ref="S8:S18">(R8*R8/1000000)*3.14/4*Q8*3600</f>
        <v>36.8793</v>
      </c>
      <c r="T8" s="32">
        <f aca="true" t="shared" si="5" ref="T8:T18">ROUNDUP((K8/S8),0)</f>
        <v>3</v>
      </c>
      <c r="U8" s="22"/>
      <c r="V8" s="22">
        <f aca="true" t="shared" si="6" ref="V8:V18">ROUNDUP(K8/100,0)</f>
        <v>1</v>
      </c>
      <c r="W8" s="22">
        <f aca="true" t="shared" si="7" ref="W8:W18">ROUNDUP(K8/90,0)</f>
        <v>2</v>
      </c>
      <c r="X8" s="22">
        <f aca="true" t="shared" si="8" ref="X8:X18">ROUNDUP(K8/130,0)</f>
        <v>1</v>
      </c>
      <c r="Y8" s="22">
        <f aca="true" t="shared" si="9" ref="Y8:Y18">ROUNDUP(K8/220,0)</f>
        <v>1</v>
      </c>
      <c r="Z8" s="33">
        <f aca="true" t="shared" si="10" ref="Z8:Z21">SQRT(4*AA8/3.14159)*1000</f>
        <v>94.03163697053073</v>
      </c>
      <c r="AA8" s="23">
        <f aca="true" t="shared" si="11" ref="AA8:AA18">K8/(3600*4)</f>
        <v>0.006944444444444444</v>
      </c>
      <c r="AB8" s="23"/>
      <c r="AC8" s="23">
        <f aca="true" t="shared" si="12" ref="AC8:AC18">K8/3600</f>
        <v>0.027777777777777776</v>
      </c>
      <c r="AD8" s="24">
        <f aca="true" t="shared" si="13" ref="AD8:AD21">CEILING(AC8*10000/160,1)</f>
        <v>2</v>
      </c>
      <c r="AE8" s="24">
        <f aca="true" t="shared" si="14" ref="AE8:AE18">CEILING(AC8*10000/460,1)</f>
        <v>1</v>
      </c>
      <c r="AF8" s="24">
        <f aca="true" t="shared" si="15" ref="AF8:AF18">CEILING(K8/35,1)</f>
        <v>3</v>
      </c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49" s="5" customFormat="1" ht="12.75">
      <c r="A9" s="25" t="s">
        <v>53</v>
      </c>
      <c r="B9" s="25" t="s">
        <v>54</v>
      </c>
      <c r="C9" s="27">
        <v>3.91</v>
      </c>
      <c r="D9" s="28">
        <v>3</v>
      </c>
      <c r="E9" s="28">
        <f t="shared" si="0"/>
        <v>11.73</v>
      </c>
      <c r="F9" s="28">
        <v>0</v>
      </c>
      <c r="G9" s="29">
        <v>0</v>
      </c>
      <c r="H9" s="30">
        <v>50</v>
      </c>
      <c r="I9" s="30">
        <v>1</v>
      </c>
      <c r="J9" s="30">
        <v>0</v>
      </c>
      <c r="K9" s="31">
        <f aca="true" t="shared" si="16" ref="K9:K21">(E9*F9)+(G9*H9)+(I9*50)+(J9*25)</f>
        <v>50</v>
      </c>
      <c r="L9" s="31">
        <f t="shared" si="1"/>
        <v>4.262574595055414</v>
      </c>
      <c r="M9" s="18">
        <v>20</v>
      </c>
      <c r="N9" s="19">
        <f t="shared" si="2"/>
        <v>4</v>
      </c>
      <c r="O9" s="21">
        <v>1</v>
      </c>
      <c r="P9" s="18">
        <v>0.29</v>
      </c>
      <c r="Q9" s="18">
        <f t="shared" si="3"/>
        <v>0.58</v>
      </c>
      <c r="R9" s="18">
        <v>150</v>
      </c>
      <c r="S9" s="21">
        <f t="shared" si="4"/>
        <v>36.8793</v>
      </c>
      <c r="T9" s="32">
        <f t="shared" si="5"/>
        <v>2</v>
      </c>
      <c r="U9" s="22"/>
      <c r="V9" s="22">
        <f t="shared" si="6"/>
        <v>1</v>
      </c>
      <c r="W9" s="22">
        <f t="shared" si="7"/>
        <v>1</v>
      </c>
      <c r="X9" s="22">
        <f t="shared" si="8"/>
        <v>1</v>
      </c>
      <c r="Y9" s="22">
        <f t="shared" si="9"/>
        <v>1</v>
      </c>
      <c r="Z9" s="33">
        <f t="shared" si="10"/>
        <v>66.49040814793395</v>
      </c>
      <c r="AA9" s="23">
        <f t="shared" si="11"/>
        <v>0.003472222222222222</v>
      </c>
      <c r="AB9" s="23"/>
      <c r="AC9" s="23">
        <f t="shared" si="12"/>
        <v>0.013888888888888888</v>
      </c>
      <c r="AD9" s="24">
        <f t="shared" si="13"/>
        <v>1</v>
      </c>
      <c r="AE9" s="24">
        <f t="shared" si="14"/>
        <v>1</v>
      </c>
      <c r="AF9" s="24">
        <f t="shared" si="15"/>
        <v>2</v>
      </c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49" s="5" customFormat="1" ht="12.75">
      <c r="A10" s="25" t="s">
        <v>55</v>
      </c>
      <c r="B10" s="25" t="s">
        <v>56</v>
      </c>
      <c r="C10" s="27">
        <v>6.71</v>
      </c>
      <c r="D10" s="28">
        <v>3</v>
      </c>
      <c r="E10" s="28">
        <f t="shared" si="0"/>
        <v>20.13</v>
      </c>
      <c r="F10" s="28">
        <v>0</v>
      </c>
      <c r="G10" s="29">
        <v>0</v>
      </c>
      <c r="H10" s="30">
        <v>50</v>
      </c>
      <c r="I10" s="30">
        <v>2</v>
      </c>
      <c r="J10" s="30">
        <v>0</v>
      </c>
      <c r="K10" s="31">
        <f t="shared" si="16"/>
        <v>100</v>
      </c>
      <c r="L10" s="31">
        <f t="shared" si="1"/>
        <v>4.967709885742673</v>
      </c>
      <c r="M10" s="18">
        <v>20</v>
      </c>
      <c r="N10" s="19">
        <f t="shared" si="2"/>
        <v>4</v>
      </c>
      <c r="O10" s="21">
        <v>1</v>
      </c>
      <c r="P10" s="18">
        <v>0.29</v>
      </c>
      <c r="Q10" s="18">
        <f t="shared" si="3"/>
        <v>0.58</v>
      </c>
      <c r="R10" s="18">
        <v>150</v>
      </c>
      <c r="S10" s="21">
        <f t="shared" si="4"/>
        <v>36.8793</v>
      </c>
      <c r="T10" s="32">
        <f t="shared" si="5"/>
        <v>3</v>
      </c>
      <c r="U10" s="22"/>
      <c r="V10" s="22">
        <f t="shared" si="6"/>
        <v>1</v>
      </c>
      <c r="W10" s="22">
        <f t="shared" si="7"/>
        <v>2</v>
      </c>
      <c r="X10" s="22">
        <f t="shared" si="8"/>
        <v>1</v>
      </c>
      <c r="Y10" s="22">
        <f t="shared" si="9"/>
        <v>1</v>
      </c>
      <c r="Z10" s="33">
        <f t="shared" si="10"/>
        <v>94.03163697053073</v>
      </c>
      <c r="AA10" s="23">
        <f t="shared" si="11"/>
        <v>0.006944444444444444</v>
      </c>
      <c r="AB10" s="23"/>
      <c r="AC10" s="23">
        <f t="shared" si="12"/>
        <v>0.027777777777777776</v>
      </c>
      <c r="AD10" s="24">
        <f t="shared" si="13"/>
        <v>2</v>
      </c>
      <c r="AE10" s="24">
        <f t="shared" si="14"/>
        <v>1</v>
      </c>
      <c r="AF10" s="24">
        <f t="shared" si="15"/>
        <v>3</v>
      </c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49" s="5" customFormat="1" ht="12.75">
      <c r="A11" s="25" t="s">
        <v>57</v>
      </c>
      <c r="B11" s="25" t="s">
        <v>58</v>
      </c>
      <c r="C11" s="27">
        <v>4.28</v>
      </c>
      <c r="D11" s="28">
        <v>3</v>
      </c>
      <c r="E11" s="28">
        <f t="shared" si="0"/>
        <v>12.84</v>
      </c>
      <c r="F11" s="28">
        <v>2</v>
      </c>
      <c r="G11" s="29">
        <v>0</v>
      </c>
      <c r="H11" s="30">
        <v>20</v>
      </c>
      <c r="I11" s="30">
        <v>0</v>
      </c>
      <c r="J11" s="30">
        <v>0</v>
      </c>
      <c r="K11" s="31">
        <f t="shared" si="16"/>
        <v>25.68</v>
      </c>
      <c r="L11" s="31">
        <f t="shared" si="1"/>
        <v>2</v>
      </c>
      <c r="M11" s="18">
        <v>20</v>
      </c>
      <c r="N11" s="19">
        <f t="shared" si="2"/>
        <v>4</v>
      </c>
      <c r="O11" s="21">
        <v>1</v>
      </c>
      <c r="P11" s="18">
        <v>0.29</v>
      </c>
      <c r="Q11" s="18">
        <f t="shared" si="3"/>
        <v>0.58</v>
      </c>
      <c r="R11" s="18">
        <v>150</v>
      </c>
      <c r="S11" s="21">
        <f t="shared" si="4"/>
        <v>36.8793</v>
      </c>
      <c r="T11" s="32">
        <f t="shared" si="5"/>
        <v>1</v>
      </c>
      <c r="U11" s="22"/>
      <c r="V11" s="22">
        <f t="shared" si="6"/>
        <v>1</v>
      </c>
      <c r="W11" s="22">
        <f t="shared" si="7"/>
        <v>1</v>
      </c>
      <c r="X11" s="22">
        <f t="shared" si="8"/>
        <v>1</v>
      </c>
      <c r="Y11" s="22">
        <f t="shared" si="9"/>
        <v>1</v>
      </c>
      <c r="Z11" s="33">
        <f t="shared" si="10"/>
        <v>47.65094374037782</v>
      </c>
      <c r="AA11" s="23">
        <f t="shared" si="11"/>
        <v>0.0017833333333333334</v>
      </c>
      <c r="AB11" s="23"/>
      <c r="AC11" s="23">
        <f t="shared" si="12"/>
        <v>0.0071333333333333335</v>
      </c>
      <c r="AD11" s="24">
        <f t="shared" si="13"/>
        <v>1</v>
      </c>
      <c r="AE11" s="24">
        <f t="shared" si="14"/>
        <v>1</v>
      </c>
      <c r="AF11" s="24">
        <f t="shared" si="15"/>
        <v>1</v>
      </c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1:49" s="5" customFormat="1" ht="12.75">
      <c r="A12" s="25" t="s">
        <v>59</v>
      </c>
      <c r="B12" s="25" t="s">
        <v>60</v>
      </c>
      <c r="C12" s="27">
        <v>6.51</v>
      </c>
      <c r="D12" s="28">
        <v>3</v>
      </c>
      <c r="E12" s="28">
        <f t="shared" si="0"/>
        <v>19.53</v>
      </c>
      <c r="F12" s="28">
        <v>1</v>
      </c>
      <c r="G12" s="29">
        <v>0</v>
      </c>
      <c r="H12" s="30">
        <v>20</v>
      </c>
      <c r="I12" s="30">
        <v>0</v>
      </c>
      <c r="J12" s="30">
        <v>0</v>
      </c>
      <c r="K12" s="31">
        <f t="shared" si="16"/>
        <v>19.53</v>
      </c>
      <c r="L12" s="31">
        <f t="shared" si="1"/>
        <v>1</v>
      </c>
      <c r="M12" s="18">
        <v>20</v>
      </c>
      <c r="N12" s="19">
        <f t="shared" si="2"/>
        <v>4</v>
      </c>
      <c r="O12" s="21">
        <v>1</v>
      </c>
      <c r="P12" s="18">
        <v>0.29</v>
      </c>
      <c r="Q12" s="18">
        <f t="shared" si="3"/>
        <v>0.58</v>
      </c>
      <c r="R12" s="18">
        <v>150</v>
      </c>
      <c r="S12" s="21">
        <f t="shared" si="4"/>
        <v>36.8793</v>
      </c>
      <c r="T12" s="32">
        <f t="shared" si="5"/>
        <v>1</v>
      </c>
      <c r="U12" s="22"/>
      <c r="V12" s="22">
        <f t="shared" si="6"/>
        <v>1</v>
      </c>
      <c r="W12" s="22">
        <f t="shared" si="7"/>
        <v>1</v>
      </c>
      <c r="X12" s="22">
        <f t="shared" si="8"/>
        <v>1</v>
      </c>
      <c r="Y12" s="22">
        <f t="shared" si="9"/>
        <v>1</v>
      </c>
      <c r="Z12" s="33">
        <f t="shared" si="10"/>
        <v>41.55517526301815</v>
      </c>
      <c r="AA12" s="23">
        <f t="shared" si="11"/>
        <v>0.00135625</v>
      </c>
      <c r="AB12" s="23"/>
      <c r="AC12" s="23">
        <f t="shared" si="12"/>
        <v>0.005425</v>
      </c>
      <c r="AD12" s="24">
        <f t="shared" si="13"/>
        <v>1</v>
      </c>
      <c r="AE12" s="24">
        <f t="shared" si="14"/>
        <v>1</v>
      </c>
      <c r="AF12" s="24">
        <f t="shared" si="15"/>
        <v>1</v>
      </c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1:49" s="5" customFormat="1" ht="12.75">
      <c r="A13" s="25" t="s">
        <v>61</v>
      </c>
      <c r="B13" s="25" t="s">
        <v>62</v>
      </c>
      <c r="C13" s="27">
        <v>23.7</v>
      </c>
      <c r="D13" s="28">
        <v>3</v>
      </c>
      <c r="E13" s="28">
        <f t="shared" si="0"/>
        <v>71.1</v>
      </c>
      <c r="F13" s="28">
        <v>0.5</v>
      </c>
      <c r="G13" s="29">
        <v>0</v>
      </c>
      <c r="H13" s="30">
        <v>30</v>
      </c>
      <c r="I13" s="30">
        <v>0</v>
      </c>
      <c r="J13" s="30">
        <v>0</v>
      </c>
      <c r="K13" s="31">
        <f t="shared" si="16"/>
        <v>35.55</v>
      </c>
      <c r="L13" s="31">
        <f t="shared" si="1"/>
        <v>0.5</v>
      </c>
      <c r="M13" s="18">
        <v>20</v>
      </c>
      <c r="N13" s="19">
        <f t="shared" si="2"/>
        <v>4</v>
      </c>
      <c r="O13" s="21">
        <v>1</v>
      </c>
      <c r="P13" s="18">
        <v>0.29</v>
      </c>
      <c r="Q13" s="18">
        <f t="shared" si="3"/>
        <v>0.58</v>
      </c>
      <c r="R13" s="18">
        <v>150</v>
      </c>
      <c r="S13" s="21">
        <f t="shared" si="4"/>
        <v>36.8793</v>
      </c>
      <c r="T13" s="32">
        <f t="shared" si="5"/>
        <v>1</v>
      </c>
      <c r="U13" s="22"/>
      <c r="V13" s="22">
        <f t="shared" si="6"/>
        <v>1</v>
      </c>
      <c r="W13" s="22">
        <f t="shared" si="7"/>
        <v>1</v>
      </c>
      <c r="X13" s="22">
        <f t="shared" si="8"/>
        <v>1</v>
      </c>
      <c r="Y13" s="22">
        <f t="shared" si="9"/>
        <v>1</v>
      </c>
      <c r="Z13" s="33">
        <f t="shared" si="10"/>
        <v>56.06525466906982</v>
      </c>
      <c r="AA13" s="23">
        <f t="shared" si="11"/>
        <v>0.0024687499999999996</v>
      </c>
      <c r="AB13" s="23"/>
      <c r="AC13" s="23">
        <f t="shared" si="12"/>
        <v>0.009874999999999998</v>
      </c>
      <c r="AD13" s="24">
        <f t="shared" si="13"/>
        <v>1</v>
      </c>
      <c r="AE13" s="24">
        <f t="shared" si="14"/>
        <v>1</v>
      </c>
      <c r="AF13" s="24">
        <f t="shared" si="15"/>
        <v>2</v>
      </c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1:49" s="5" customFormat="1" ht="12.75">
      <c r="A14" s="25" t="s">
        <v>63</v>
      </c>
      <c r="B14" s="25" t="s">
        <v>64</v>
      </c>
      <c r="C14" s="27">
        <v>13.6</v>
      </c>
      <c r="D14" s="28">
        <v>3</v>
      </c>
      <c r="E14" s="28">
        <f t="shared" si="0"/>
        <v>40.8</v>
      </c>
      <c r="F14" s="28">
        <v>2</v>
      </c>
      <c r="G14" s="29">
        <v>0</v>
      </c>
      <c r="H14" s="30">
        <v>30</v>
      </c>
      <c r="I14" s="30">
        <v>0</v>
      </c>
      <c r="J14" s="30">
        <v>0</v>
      </c>
      <c r="K14" s="31">
        <f t="shared" si="16"/>
        <v>81.6</v>
      </c>
      <c r="L14" s="31">
        <f t="shared" si="1"/>
        <v>2</v>
      </c>
      <c r="M14" s="18">
        <v>20</v>
      </c>
      <c r="N14" s="19">
        <f t="shared" si="2"/>
        <v>4</v>
      </c>
      <c r="O14" s="21">
        <v>1</v>
      </c>
      <c r="P14" s="18">
        <v>0.29</v>
      </c>
      <c r="Q14" s="18">
        <f t="shared" si="3"/>
        <v>0.58</v>
      </c>
      <c r="R14" s="18">
        <v>150</v>
      </c>
      <c r="S14" s="21">
        <f t="shared" si="4"/>
        <v>36.8793</v>
      </c>
      <c r="T14" s="32">
        <f t="shared" si="5"/>
        <v>3</v>
      </c>
      <c r="U14" s="22"/>
      <c r="V14" s="22">
        <f t="shared" si="6"/>
        <v>1</v>
      </c>
      <c r="W14" s="22">
        <f t="shared" si="7"/>
        <v>1</v>
      </c>
      <c r="X14" s="22">
        <f t="shared" si="8"/>
        <v>1</v>
      </c>
      <c r="Y14" s="22">
        <f t="shared" si="9"/>
        <v>1</v>
      </c>
      <c r="Z14" s="33">
        <f t="shared" si="10"/>
        <v>84.94133376106045</v>
      </c>
      <c r="AA14" s="23">
        <f t="shared" si="11"/>
        <v>0.005666666666666666</v>
      </c>
      <c r="AB14" s="23"/>
      <c r="AC14" s="23">
        <f t="shared" si="12"/>
        <v>0.022666666666666665</v>
      </c>
      <c r="AD14" s="24">
        <f t="shared" si="13"/>
        <v>2</v>
      </c>
      <c r="AE14" s="24">
        <f t="shared" si="14"/>
        <v>1</v>
      </c>
      <c r="AF14" s="24">
        <f t="shared" si="15"/>
        <v>3</v>
      </c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</row>
    <row r="15" spans="1:49" s="5" customFormat="1" ht="12.75">
      <c r="A15" s="25" t="s">
        <v>65</v>
      </c>
      <c r="B15" s="25" t="s">
        <v>66</v>
      </c>
      <c r="C15" s="27">
        <v>5</v>
      </c>
      <c r="D15" s="28">
        <v>3</v>
      </c>
      <c r="E15" s="28">
        <f t="shared" si="0"/>
        <v>15</v>
      </c>
      <c r="F15" s="28">
        <v>0</v>
      </c>
      <c r="G15" s="29">
        <v>0</v>
      </c>
      <c r="H15" s="30">
        <v>50</v>
      </c>
      <c r="I15" s="30">
        <v>1</v>
      </c>
      <c r="J15" s="30">
        <v>0</v>
      </c>
      <c r="K15" s="31">
        <f t="shared" si="16"/>
        <v>50</v>
      </c>
      <c r="L15" s="31">
        <f t="shared" si="1"/>
        <v>3.3333333333333335</v>
      </c>
      <c r="M15" s="18">
        <v>24</v>
      </c>
      <c r="N15" s="19">
        <f t="shared" si="2"/>
        <v>8</v>
      </c>
      <c r="O15" s="21">
        <v>1</v>
      </c>
      <c r="P15" s="18">
        <v>0.29</v>
      </c>
      <c r="Q15" s="18">
        <f t="shared" si="3"/>
        <v>0.8202438661763951</v>
      </c>
      <c r="R15" s="18">
        <v>150</v>
      </c>
      <c r="S15" s="21">
        <f t="shared" si="4"/>
        <v>52.15520623082609</v>
      </c>
      <c r="T15" s="32">
        <f t="shared" si="5"/>
        <v>1</v>
      </c>
      <c r="U15" s="22"/>
      <c r="V15" s="22">
        <f t="shared" si="6"/>
        <v>1</v>
      </c>
      <c r="W15" s="22">
        <f t="shared" si="7"/>
        <v>1</v>
      </c>
      <c r="X15" s="22">
        <f t="shared" si="8"/>
        <v>1</v>
      </c>
      <c r="Y15" s="22">
        <f t="shared" si="9"/>
        <v>1</v>
      </c>
      <c r="Z15" s="33">
        <f t="shared" si="10"/>
        <v>66.49040814793395</v>
      </c>
      <c r="AA15" s="23">
        <f t="shared" si="11"/>
        <v>0.003472222222222222</v>
      </c>
      <c r="AB15" s="23"/>
      <c r="AC15" s="23">
        <f t="shared" si="12"/>
        <v>0.013888888888888888</v>
      </c>
      <c r="AD15" s="24">
        <f t="shared" si="13"/>
        <v>1</v>
      </c>
      <c r="AE15" s="24">
        <f t="shared" si="14"/>
        <v>1</v>
      </c>
      <c r="AF15" s="24">
        <f t="shared" si="15"/>
        <v>2</v>
      </c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1:49" s="5" customFormat="1" ht="12.75">
      <c r="A16" s="25" t="s">
        <v>67</v>
      </c>
      <c r="B16" s="25" t="s">
        <v>68</v>
      </c>
      <c r="C16" s="27">
        <v>13.54</v>
      </c>
      <c r="D16" s="28">
        <v>3</v>
      </c>
      <c r="E16" s="28">
        <f t="shared" si="0"/>
        <v>40.62</v>
      </c>
      <c r="F16" s="28">
        <v>2</v>
      </c>
      <c r="G16" s="29">
        <v>0</v>
      </c>
      <c r="H16" s="30">
        <v>20</v>
      </c>
      <c r="I16" s="30">
        <v>0</v>
      </c>
      <c r="J16" s="30">
        <v>0</v>
      </c>
      <c r="K16" s="31">
        <f t="shared" si="16"/>
        <v>81.24</v>
      </c>
      <c r="L16" s="31">
        <f t="shared" si="1"/>
        <v>2</v>
      </c>
      <c r="M16" s="18">
        <v>20</v>
      </c>
      <c r="N16" s="19">
        <f t="shared" si="2"/>
        <v>4</v>
      </c>
      <c r="O16" s="21">
        <v>1</v>
      </c>
      <c r="P16" s="18">
        <v>0.29</v>
      </c>
      <c r="Q16" s="18">
        <f t="shared" si="3"/>
        <v>0.58</v>
      </c>
      <c r="R16" s="18">
        <v>150</v>
      </c>
      <c r="S16" s="21">
        <f t="shared" si="4"/>
        <v>36.8793</v>
      </c>
      <c r="T16" s="34">
        <f t="shared" si="5"/>
        <v>3</v>
      </c>
      <c r="U16" s="22"/>
      <c r="V16" s="22">
        <f t="shared" si="6"/>
        <v>1</v>
      </c>
      <c r="W16" s="22">
        <f t="shared" si="7"/>
        <v>1</v>
      </c>
      <c r="X16" s="22">
        <f t="shared" si="8"/>
        <v>1</v>
      </c>
      <c r="Y16" s="22">
        <f t="shared" si="9"/>
        <v>1</v>
      </c>
      <c r="Z16" s="33">
        <f t="shared" si="10"/>
        <v>84.75375605601785</v>
      </c>
      <c r="AA16" s="23">
        <f t="shared" si="11"/>
        <v>0.005641666666666666</v>
      </c>
      <c r="AB16" s="23"/>
      <c r="AC16" s="23">
        <f t="shared" si="12"/>
        <v>0.022566666666666665</v>
      </c>
      <c r="AD16" s="24">
        <f t="shared" si="13"/>
        <v>2</v>
      </c>
      <c r="AE16" s="24">
        <f t="shared" si="14"/>
        <v>1</v>
      </c>
      <c r="AF16" s="24">
        <f t="shared" si="15"/>
        <v>3</v>
      </c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</row>
    <row r="17" spans="1:49" s="5" customFormat="1" ht="12.75">
      <c r="A17" s="25" t="s">
        <v>69</v>
      </c>
      <c r="B17" s="25" t="s">
        <v>70</v>
      </c>
      <c r="C17" s="27">
        <v>20.64</v>
      </c>
      <c r="D17" s="28">
        <v>3</v>
      </c>
      <c r="E17" s="28">
        <f t="shared" si="0"/>
        <v>61.92</v>
      </c>
      <c r="F17" s="28">
        <v>4</v>
      </c>
      <c r="G17" s="29">
        <v>0</v>
      </c>
      <c r="H17" s="30">
        <v>50</v>
      </c>
      <c r="I17" s="30">
        <v>0</v>
      </c>
      <c r="J17" s="30">
        <v>0</v>
      </c>
      <c r="K17" s="31">
        <f t="shared" si="16"/>
        <v>247.68</v>
      </c>
      <c r="L17" s="31">
        <f t="shared" si="1"/>
        <v>4</v>
      </c>
      <c r="M17" s="18">
        <v>20</v>
      </c>
      <c r="N17" s="19">
        <f t="shared" si="2"/>
        <v>4</v>
      </c>
      <c r="O17" s="21">
        <v>1</v>
      </c>
      <c r="P17" s="18">
        <v>0.29</v>
      </c>
      <c r="Q17" s="18">
        <f t="shared" si="3"/>
        <v>0.58</v>
      </c>
      <c r="R17" s="18">
        <v>150</v>
      </c>
      <c r="S17" s="21">
        <f t="shared" si="4"/>
        <v>36.8793</v>
      </c>
      <c r="T17" s="34">
        <f t="shared" si="5"/>
        <v>7</v>
      </c>
      <c r="U17" s="22"/>
      <c r="V17" s="22">
        <f t="shared" si="6"/>
        <v>3</v>
      </c>
      <c r="W17" s="22">
        <f t="shared" si="7"/>
        <v>3</v>
      </c>
      <c r="X17" s="22">
        <f t="shared" si="8"/>
        <v>2</v>
      </c>
      <c r="Y17" s="22">
        <f t="shared" si="9"/>
        <v>2</v>
      </c>
      <c r="Z17" s="33">
        <f t="shared" si="10"/>
        <v>147.98560290569722</v>
      </c>
      <c r="AA17" s="23">
        <f t="shared" si="11"/>
        <v>0.0172</v>
      </c>
      <c r="AB17" s="23"/>
      <c r="AC17" s="23">
        <f t="shared" si="12"/>
        <v>0.0688</v>
      </c>
      <c r="AD17" s="24">
        <f t="shared" si="13"/>
        <v>5</v>
      </c>
      <c r="AE17" s="24">
        <f t="shared" si="14"/>
        <v>2</v>
      </c>
      <c r="AF17" s="24">
        <f t="shared" si="15"/>
        <v>8</v>
      </c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1:49" s="5" customFormat="1" ht="12.75">
      <c r="A18" s="25" t="s">
        <v>71</v>
      </c>
      <c r="B18" s="25" t="s">
        <v>66</v>
      </c>
      <c r="C18" s="27">
        <v>17.15</v>
      </c>
      <c r="D18" s="28">
        <v>3</v>
      </c>
      <c r="E18" s="28">
        <f t="shared" si="0"/>
        <v>51.449999999999996</v>
      </c>
      <c r="F18" s="28">
        <v>0</v>
      </c>
      <c r="G18" s="29">
        <v>0</v>
      </c>
      <c r="H18" s="30">
        <v>50</v>
      </c>
      <c r="I18" s="30">
        <v>1</v>
      </c>
      <c r="J18" s="30">
        <v>3</v>
      </c>
      <c r="K18" s="31">
        <f t="shared" si="16"/>
        <v>125</v>
      </c>
      <c r="L18" s="31">
        <f t="shared" si="1"/>
        <v>2.4295432458697768</v>
      </c>
      <c r="M18" s="18">
        <v>24</v>
      </c>
      <c r="N18" s="19">
        <f t="shared" si="2"/>
        <v>8</v>
      </c>
      <c r="O18" s="21">
        <v>1</v>
      </c>
      <c r="P18" s="18">
        <v>0.29</v>
      </c>
      <c r="Q18" s="18">
        <f t="shared" si="3"/>
        <v>0.8202438661763951</v>
      </c>
      <c r="R18" s="18">
        <v>150</v>
      </c>
      <c r="S18" s="21">
        <f t="shared" si="4"/>
        <v>52.15520623082609</v>
      </c>
      <c r="T18" s="34">
        <f t="shared" si="5"/>
        <v>3</v>
      </c>
      <c r="U18" s="22"/>
      <c r="V18" s="22">
        <f t="shared" si="6"/>
        <v>2</v>
      </c>
      <c r="W18" s="22">
        <f t="shared" si="7"/>
        <v>2</v>
      </c>
      <c r="X18" s="22">
        <f t="shared" si="8"/>
        <v>1</v>
      </c>
      <c r="Y18" s="22">
        <f t="shared" si="9"/>
        <v>1</v>
      </c>
      <c r="Z18" s="33">
        <f t="shared" si="10"/>
        <v>105.13056615084456</v>
      </c>
      <c r="AA18" s="23">
        <f t="shared" si="11"/>
        <v>0.008680555555555556</v>
      </c>
      <c r="AB18" s="23"/>
      <c r="AC18" s="23">
        <f t="shared" si="12"/>
        <v>0.034722222222222224</v>
      </c>
      <c r="AD18" s="24">
        <f t="shared" si="13"/>
        <v>3</v>
      </c>
      <c r="AE18" s="24">
        <f t="shared" si="14"/>
        <v>1</v>
      </c>
      <c r="AF18" s="24">
        <f t="shared" si="15"/>
        <v>4</v>
      </c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</row>
    <row r="19" spans="1:49" s="5" customFormat="1" ht="12.75">
      <c r="A19" s="25" t="s">
        <v>72</v>
      </c>
      <c r="B19" s="25" t="s">
        <v>73</v>
      </c>
      <c r="C19" s="27">
        <v>20.6</v>
      </c>
      <c r="D19" s="28">
        <v>3</v>
      </c>
      <c r="E19" s="28">
        <f>C19*D19</f>
        <v>61.800000000000004</v>
      </c>
      <c r="F19" s="28">
        <v>4</v>
      </c>
      <c r="G19" s="29">
        <v>0</v>
      </c>
      <c r="H19" s="30">
        <v>50</v>
      </c>
      <c r="I19" s="30">
        <v>0</v>
      </c>
      <c r="J19" s="30">
        <v>0</v>
      </c>
      <c r="K19" s="31">
        <f t="shared" si="16"/>
        <v>247.20000000000002</v>
      </c>
      <c r="L19" s="31">
        <f>K19/E19</f>
        <v>4</v>
      </c>
      <c r="M19" s="18">
        <v>20</v>
      </c>
      <c r="N19" s="19">
        <f t="shared" si="2"/>
        <v>4</v>
      </c>
      <c r="O19" s="21">
        <v>1</v>
      </c>
      <c r="P19" s="18">
        <v>0.29</v>
      </c>
      <c r="Q19" s="18">
        <f>SQRT(ABS(N19))*P19</f>
        <v>0.58</v>
      </c>
      <c r="R19" s="18">
        <v>150</v>
      </c>
      <c r="S19" s="21">
        <f>(R19*R19/1000000)*3.14/4*Q19*3600</f>
        <v>36.8793</v>
      </c>
      <c r="T19" s="34">
        <f>ROUNDUP((K19/S19),0)</f>
        <v>7</v>
      </c>
      <c r="U19" s="22"/>
      <c r="V19" s="22">
        <f>ROUNDUP(K19/100,0)</f>
        <v>3</v>
      </c>
      <c r="W19" s="22">
        <f>ROUNDUP(K19/90,0)</f>
        <v>3</v>
      </c>
      <c r="X19" s="22">
        <f>ROUNDUP(K19/130,0)</f>
        <v>2</v>
      </c>
      <c r="Y19" s="22">
        <f>ROUNDUP(K19/220,0)</f>
        <v>2</v>
      </c>
      <c r="Z19" s="33">
        <f t="shared" si="10"/>
        <v>147.84213646101097</v>
      </c>
      <c r="AA19" s="23">
        <f>K19/(3600*4)</f>
        <v>0.017166666666666667</v>
      </c>
      <c r="AB19" s="23"/>
      <c r="AC19" s="23">
        <f>K19/3600</f>
        <v>0.06866666666666667</v>
      </c>
      <c r="AD19" s="24">
        <f t="shared" si="13"/>
        <v>5</v>
      </c>
      <c r="AE19" s="24">
        <f>CEILING(AC19*10000/460,1)</f>
        <v>2</v>
      </c>
      <c r="AF19" s="24">
        <f>CEILING(K19/35,1)</f>
        <v>8</v>
      </c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</row>
    <row r="20" spans="1:49" s="5" customFormat="1" ht="12.75">
      <c r="A20" s="25" t="s">
        <v>74</v>
      </c>
      <c r="B20" s="25" t="s">
        <v>66</v>
      </c>
      <c r="C20" s="27">
        <v>19.25</v>
      </c>
      <c r="D20" s="28">
        <v>3</v>
      </c>
      <c r="E20" s="28">
        <f>C20*D20</f>
        <v>57.75</v>
      </c>
      <c r="F20" s="28">
        <v>0</v>
      </c>
      <c r="G20" s="29">
        <v>0</v>
      </c>
      <c r="H20" s="30">
        <v>50</v>
      </c>
      <c r="I20" s="30">
        <v>1</v>
      </c>
      <c r="J20" s="30">
        <v>3</v>
      </c>
      <c r="K20" s="31">
        <f t="shared" si="16"/>
        <v>125</v>
      </c>
      <c r="L20" s="31">
        <f>K20/E20</f>
        <v>2.1645021645021645</v>
      </c>
      <c r="M20" s="18">
        <v>24</v>
      </c>
      <c r="N20" s="19">
        <f t="shared" si="2"/>
        <v>8</v>
      </c>
      <c r="O20" s="21">
        <v>1</v>
      </c>
      <c r="P20" s="18">
        <v>0.29</v>
      </c>
      <c r="Q20" s="18">
        <f>SQRT(ABS(N20))*P20</f>
        <v>0.8202438661763951</v>
      </c>
      <c r="R20" s="18">
        <v>150</v>
      </c>
      <c r="S20" s="21">
        <f>(R20*R20/1000000)*3.14/4*Q20*3600</f>
        <v>52.15520623082609</v>
      </c>
      <c r="T20" s="34">
        <f>ROUNDUP((K20/S20),0)</f>
        <v>3</v>
      </c>
      <c r="U20" s="22"/>
      <c r="V20" s="22">
        <f>ROUNDUP(K20/100,0)</f>
        <v>2</v>
      </c>
      <c r="W20" s="22">
        <f>ROUNDUP(K20/90,0)</f>
        <v>2</v>
      </c>
      <c r="X20" s="22">
        <f>ROUNDUP(K20/130,0)</f>
        <v>1</v>
      </c>
      <c r="Y20" s="22">
        <f>ROUNDUP(K20/220,0)</f>
        <v>1</v>
      </c>
      <c r="Z20" s="33">
        <f t="shared" si="10"/>
        <v>105.13056615084456</v>
      </c>
      <c r="AA20" s="23">
        <f>K20/(3600*4)</f>
        <v>0.008680555555555556</v>
      </c>
      <c r="AB20" s="23"/>
      <c r="AC20" s="23">
        <f>K20/3600</f>
        <v>0.034722222222222224</v>
      </c>
      <c r="AD20" s="24">
        <f t="shared" si="13"/>
        <v>3</v>
      </c>
      <c r="AE20" s="24">
        <f>CEILING(AC20*10000/460,1)</f>
        <v>1</v>
      </c>
      <c r="AF20" s="24">
        <f>CEILING(K20/35,1)</f>
        <v>4</v>
      </c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</row>
    <row r="21" spans="1:49" s="5" customFormat="1" ht="12.75">
      <c r="A21" s="25" t="s">
        <v>75</v>
      </c>
      <c r="B21" s="25" t="s">
        <v>76</v>
      </c>
      <c r="C21" s="27">
        <v>18.9</v>
      </c>
      <c r="D21" s="28">
        <v>3</v>
      </c>
      <c r="E21" s="28">
        <f>C21*D21</f>
        <v>56.699999999999996</v>
      </c>
      <c r="F21" s="28">
        <v>2</v>
      </c>
      <c r="G21" s="29">
        <v>0</v>
      </c>
      <c r="H21" s="30">
        <v>20</v>
      </c>
      <c r="I21" s="30">
        <v>0</v>
      </c>
      <c r="J21" s="30">
        <v>0</v>
      </c>
      <c r="K21" s="31">
        <f t="shared" si="16"/>
        <v>113.39999999999999</v>
      </c>
      <c r="L21" s="31">
        <f>K21/E21</f>
        <v>2</v>
      </c>
      <c r="M21" s="18">
        <v>20</v>
      </c>
      <c r="N21" s="19">
        <f t="shared" si="2"/>
        <v>4</v>
      </c>
      <c r="O21" s="21">
        <v>1</v>
      </c>
      <c r="P21" s="18">
        <v>0.29</v>
      </c>
      <c r="Q21" s="18">
        <f>SQRT(ABS(N21))*P21</f>
        <v>0.58</v>
      </c>
      <c r="R21" s="18">
        <v>150</v>
      </c>
      <c r="S21" s="21">
        <f>(R21*R21/1000000)*3.14/4*Q21*3600</f>
        <v>36.8793</v>
      </c>
      <c r="T21" s="34">
        <f>ROUNDUP((K21/S21),0)</f>
        <v>4</v>
      </c>
      <c r="U21" s="22"/>
      <c r="V21" s="22">
        <f>ROUNDUP(K21/100,0)</f>
        <v>2</v>
      </c>
      <c r="W21" s="22">
        <f>ROUNDUP(K21/90,0)</f>
        <v>2</v>
      </c>
      <c r="X21" s="22">
        <f>ROUNDUP(K21/130,0)</f>
        <v>1</v>
      </c>
      <c r="Y21" s="22">
        <f>ROUNDUP(K21/220,0)</f>
        <v>1</v>
      </c>
      <c r="Z21" s="33">
        <f t="shared" si="10"/>
        <v>100.13375996156147</v>
      </c>
      <c r="AA21" s="23">
        <f>K21/(3600*4)</f>
        <v>0.007875</v>
      </c>
      <c r="AB21" s="23"/>
      <c r="AC21" s="23">
        <f>K21/3600</f>
        <v>0.0315</v>
      </c>
      <c r="AD21" s="24">
        <f t="shared" si="13"/>
        <v>2</v>
      </c>
      <c r="AE21" s="24">
        <f>CEILING(AC21*10000/460,1)</f>
        <v>1</v>
      </c>
      <c r="AF21" s="24">
        <f>CEILING(K21/35,1)</f>
        <v>4</v>
      </c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</row>
    <row r="22" spans="1:49" s="5" customFormat="1" ht="12.75">
      <c r="A22" s="1"/>
      <c r="B22" s="2"/>
      <c r="C22" s="2"/>
      <c r="D22" s="2"/>
      <c r="E22"/>
      <c r="F22" s="35"/>
      <c r="G22"/>
      <c r="H22"/>
      <c r="I22"/>
      <c r="J22"/>
      <c r="K22" s="31"/>
      <c r="L22"/>
      <c r="M22" s="4"/>
      <c r="N22" s="4"/>
      <c r="O22" s="36"/>
      <c r="P22" s="4"/>
      <c r="Q22" s="37"/>
      <c r="R22" s="4"/>
      <c r="S22" s="38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6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</row>
    <row r="23" spans="1:49" s="5" customFormat="1" ht="12.75">
      <c r="A23" s="1"/>
      <c r="B23" s="2"/>
      <c r="C23" s="2"/>
      <c r="D23" s="2"/>
      <c r="E23"/>
      <c r="F23"/>
      <c r="G23"/>
      <c r="H23"/>
      <c r="I23"/>
      <c r="J23"/>
      <c r="K23"/>
      <c r="L23"/>
      <c r="M23" s="4"/>
      <c r="N23" s="4"/>
      <c r="O23" s="36"/>
      <c r="P23" s="4"/>
      <c r="Q23" s="37"/>
      <c r="R23" s="4"/>
      <c r="S23" s="38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6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</row>
    <row r="24" spans="1:49" s="5" customFormat="1" ht="12.75">
      <c r="A24" s="1"/>
      <c r="B24" s="2"/>
      <c r="C24" s="2"/>
      <c r="D24" s="2"/>
      <c r="E24"/>
      <c r="F24"/>
      <c r="G24"/>
      <c r="H24"/>
      <c r="I24"/>
      <c r="J24"/>
      <c r="K24"/>
      <c r="L24"/>
      <c r="M24" s="4"/>
      <c r="N24" s="4"/>
      <c r="O24" s="36"/>
      <c r="P24" s="4"/>
      <c r="Q24" s="37"/>
      <c r="R24" s="4"/>
      <c r="S24" s="38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6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5" customFormat="1" ht="12.75">
      <c r="A25" s="1"/>
      <c r="B25" s="2"/>
      <c r="C25" s="2"/>
      <c r="D25" s="2"/>
      <c r="E25"/>
      <c r="F25"/>
      <c r="G25"/>
      <c r="H25"/>
      <c r="I25"/>
      <c r="J25"/>
      <c r="K25"/>
      <c r="L25"/>
      <c r="M25" s="4"/>
      <c r="N25" s="4"/>
      <c r="O25" s="36"/>
      <c r="P25" s="4"/>
      <c r="Q25" s="37"/>
      <c r="R25" s="4"/>
      <c r="S25" s="38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6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5" customFormat="1" ht="12.75">
      <c r="A26" s="1"/>
      <c r="B26" s="2"/>
      <c r="C26" s="2"/>
      <c r="D26" s="2"/>
      <c r="E26"/>
      <c r="F26"/>
      <c r="G26"/>
      <c r="H26"/>
      <c r="I26"/>
      <c r="J26"/>
      <c r="K26"/>
      <c r="L26"/>
      <c r="M26" s="40"/>
      <c r="N26" s="40"/>
      <c r="O26" s="40"/>
      <c r="P26" s="40"/>
      <c r="Q26" s="41"/>
      <c r="R26" s="40"/>
      <c r="S26" s="41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</row>
    <row r="27" spans="1:49" s="5" customFormat="1" ht="12.75">
      <c r="A27" s="1"/>
      <c r="B27" s="2"/>
      <c r="C27" s="2"/>
      <c r="D27" s="2"/>
      <c r="E27"/>
      <c r="F27"/>
      <c r="G27"/>
      <c r="H27"/>
      <c r="I27"/>
      <c r="J27"/>
      <c r="K27"/>
      <c r="L27"/>
      <c r="M27" s="4"/>
      <c r="N27" s="4"/>
      <c r="O27" s="36"/>
      <c r="P27" s="4"/>
      <c r="Q27" s="37"/>
      <c r="R27" s="4"/>
      <c r="S27" s="38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6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1:49" s="5" customFormat="1" ht="12.75">
      <c r="A28" s="1"/>
      <c r="B28" s="2"/>
      <c r="C28" s="2"/>
      <c r="D28" s="2"/>
      <c r="E28"/>
      <c r="F28"/>
      <c r="G28"/>
      <c r="H28"/>
      <c r="I28"/>
      <c r="J28"/>
      <c r="K28"/>
      <c r="L28"/>
      <c r="M28" s="4"/>
      <c r="N28" s="4"/>
      <c r="O28" s="36"/>
      <c r="P28" s="4"/>
      <c r="Q28" s="37"/>
      <c r="R28" s="4"/>
      <c r="S28" s="38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6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</row>
    <row r="29" spans="1:49" s="5" customFormat="1" ht="12.75">
      <c r="A29" s="1"/>
      <c r="B29" s="2"/>
      <c r="C29" s="2"/>
      <c r="D29" s="2"/>
      <c r="E29"/>
      <c r="F29"/>
      <c r="G29"/>
      <c r="H29"/>
      <c r="I29"/>
      <c r="J29"/>
      <c r="K29"/>
      <c r="L29"/>
      <c r="M29" s="4"/>
      <c r="N29" s="4"/>
      <c r="O29" s="36"/>
      <c r="P29" s="4"/>
      <c r="Q29" s="37"/>
      <c r="R29" s="4"/>
      <c r="S29" s="38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</row>
    <row r="30" spans="1:49" s="5" customFormat="1" ht="12.75">
      <c r="A30" s="1"/>
      <c r="B30" s="2"/>
      <c r="C30" s="2"/>
      <c r="D30" s="2"/>
      <c r="E30"/>
      <c r="F30"/>
      <c r="G30"/>
      <c r="H30"/>
      <c r="I30"/>
      <c r="J30"/>
      <c r="K30"/>
      <c r="L30"/>
      <c r="M30" s="4"/>
      <c r="N30" s="4"/>
      <c r="O30" s="36"/>
      <c r="P30" s="4"/>
      <c r="Q30" s="37"/>
      <c r="R30" s="4"/>
      <c r="S30" s="38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</row>
    <row r="31" spans="1:49" s="5" customFormat="1" ht="12.75">
      <c r="A31" s="1"/>
      <c r="B31" s="2"/>
      <c r="C31" s="2"/>
      <c r="D31" s="2"/>
      <c r="E31"/>
      <c r="F31"/>
      <c r="G31"/>
      <c r="H31"/>
      <c r="I31"/>
      <c r="J31"/>
      <c r="K31"/>
      <c r="L31"/>
      <c r="M31" s="4"/>
      <c r="N31" s="4"/>
      <c r="O31" s="36"/>
      <c r="P31" s="4"/>
      <c r="Q31" s="37"/>
      <c r="R31" s="4"/>
      <c r="S31" s="38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</row>
    <row r="32" spans="1:49" s="5" customFormat="1" ht="12.75">
      <c r="A32" s="1"/>
      <c r="B32" s="2"/>
      <c r="C32" s="2"/>
      <c r="D32" s="2"/>
      <c r="E32"/>
      <c r="F32"/>
      <c r="G32"/>
      <c r="H32"/>
      <c r="I32"/>
      <c r="J32"/>
      <c r="K32"/>
      <c r="L32"/>
      <c r="M32" s="4"/>
      <c r="N32" s="4"/>
      <c r="O32" s="36"/>
      <c r="P32" s="4"/>
      <c r="Q32" s="37"/>
      <c r="R32" s="4"/>
      <c r="S32" s="38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</row>
    <row r="33" spans="1:49" s="5" customFormat="1" ht="12.75">
      <c r="A33" s="1"/>
      <c r="B33" s="2"/>
      <c r="C33" s="2"/>
      <c r="D33" s="2"/>
      <c r="E33"/>
      <c r="F33"/>
      <c r="G33"/>
      <c r="H33"/>
      <c r="I33"/>
      <c r="J33"/>
      <c r="K33"/>
      <c r="L33"/>
      <c r="M33" s="4"/>
      <c r="N33" s="4"/>
      <c r="O33" s="36"/>
      <c r="P33" s="4"/>
      <c r="Q33" s="37"/>
      <c r="R33" s="4"/>
      <c r="S33" s="38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</row>
    <row r="34" spans="1:49" s="5" customFormat="1" ht="12.75">
      <c r="A34" s="1"/>
      <c r="B34" s="2"/>
      <c r="C34" s="2"/>
      <c r="D34" s="2"/>
      <c r="E34"/>
      <c r="F34"/>
      <c r="G34"/>
      <c r="H34"/>
      <c r="I34"/>
      <c r="J34"/>
      <c r="K34"/>
      <c r="L34"/>
      <c r="M34" s="4"/>
      <c r="N34" s="4"/>
      <c r="O34" s="36"/>
      <c r="P34" s="4"/>
      <c r="Q34" s="37"/>
      <c r="R34" s="4"/>
      <c r="S34" s="38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</row>
    <row r="35" spans="1:49" s="5" customFormat="1" ht="12.75">
      <c r="A35" s="1"/>
      <c r="B35" s="2"/>
      <c r="C35" s="2"/>
      <c r="D35" s="2"/>
      <c r="E35"/>
      <c r="F35"/>
      <c r="G35"/>
      <c r="H35"/>
      <c r="I35"/>
      <c r="J35"/>
      <c r="K35"/>
      <c r="L35"/>
      <c r="M35" s="4"/>
      <c r="N35" s="4"/>
      <c r="O35" s="36"/>
      <c r="P35" s="4"/>
      <c r="Q35" s="37"/>
      <c r="R35" s="4"/>
      <c r="S35" s="38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</row>
    <row r="36" spans="1:49" s="5" customFormat="1" ht="12.75">
      <c r="A36" s="1"/>
      <c r="B36" s="2"/>
      <c r="C36" s="2"/>
      <c r="D36" s="2"/>
      <c r="E36"/>
      <c r="F36"/>
      <c r="G36"/>
      <c r="H36"/>
      <c r="I36"/>
      <c r="J36"/>
      <c r="K36"/>
      <c r="L36"/>
      <c r="M36" s="4"/>
      <c r="N36" s="4"/>
      <c r="O36" s="36"/>
      <c r="P36" s="4"/>
      <c r="Q36" s="37"/>
      <c r="R36" s="4"/>
      <c r="S36" s="38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</row>
    <row r="37" spans="1:49" s="5" customFormat="1" ht="12.75">
      <c r="A37" s="1"/>
      <c r="B37" s="2"/>
      <c r="C37" s="2"/>
      <c r="D37" s="2"/>
      <c r="E37"/>
      <c r="F37"/>
      <c r="G37"/>
      <c r="H37"/>
      <c r="I37"/>
      <c r="J37"/>
      <c r="K37"/>
      <c r="L37"/>
      <c r="M37" s="4"/>
      <c r="N37" s="4"/>
      <c r="O37" s="36"/>
      <c r="P37" s="4"/>
      <c r="Q37" s="37"/>
      <c r="R37" s="4"/>
      <c r="S37" s="38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</row>
    <row r="38" spans="1:49" s="5" customFormat="1" ht="12.75">
      <c r="A38" s="1"/>
      <c r="B38" s="2"/>
      <c r="C38" s="2"/>
      <c r="D38" s="2"/>
      <c r="E38"/>
      <c r="F38"/>
      <c r="G38"/>
      <c r="H38"/>
      <c r="I38"/>
      <c r="J38"/>
      <c r="K38"/>
      <c r="L38"/>
      <c r="M38" s="4"/>
      <c r="N38" s="4"/>
      <c r="O38" s="36"/>
      <c r="P38" s="4"/>
      <c r="Q38" s="37"/>
      <c r="R38" s="4"/>
      <c r="S38" s="38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</row>
    <row r="39" spans="1:49" s="5" customFormat="1" ht="12.75">
      <c r="A39" s="1"/>
      <c r="B39" s="2"/>
      <c r="C39" s="2"/>
      <c r="D39" s="2"/>
      <c r="E39"/>
      <c r="F39"/>
      <c r="G39"/>
      <c r="H39"/>
      <c r="I39"/>
      <c r="J39"/>
      <c r="K39"/>
      <c r="L39"/>
      <c r="M39" s="4"/>
      <c r="N39" s="4"/>
      <c r="O39" s="36"/>
      <c r="P39" s="4"/>
      <c r="Q39" s="37"/>
      <c r="R39" s="4"/>
      <c r="S39" s="38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</row>
    <row r="40" spans="1:49" s="5" customFormat="1" ht="12.75">
      <c r="A40" s="1"/>
      <c r="B40" s="2"/>
      <c r="C40" s="2"/>
      <c r="D40" s="2"/>
      <c r="E40"/>
      <c r="F40"/>
      <c r="G40"/>
      <c r="H40"/>
      <c r="I40"/>
      <c r="J40"/>
      <c r="K40"/>
      <c r="L40"/>
      <c r="M40" s="4"/>
      <c r="N40" s="4"/>
      <c r="O40" s="36"/>
      <c r="P40" s="4"/>
      <c r="Q40" s="37"/>
      <c r="R40" s="4"/>
      <c r="S40" s="38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</row>
    <row r="41" spans="1:49" s="5" customFormat="1" ht="12.75">
      <c r="A41" s="1"/>
      <c r="B41" s="2"/>
      <c r="C41" s="2"/>
      <c r="D41" s="2"/>
      <c r="E41"/>
      <c r="F41"/>
      <c r="G41"/>
      <c r="H41"/>
      <c r="I41"/>
      <c r="J41"/>
      <c r="K41"/>
      <c r="L41"/>
      <c r="M41" s="4"/>
      <c r="N41" s="4"/>
      <c r="O41" s="36"/>
      <c r="P41" s="4"/>
      <c r="Q41" s="37"/>
      <c r="R41" s="4"/>
      <c r="S41" s="38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</row>
    <row r="42" spans="1:49" s="5" customFormat="1" ht="12.75">
      <c r="A42" s="1"/>
      <c r="B42" s="2"/>
      <c r="C42" s="2"/>
      <c r="D42" s="2"/>
      <c r="E42"/>
      <c r="F42"/>
      <c r="G42"/>
      <c r="H42"/>
      <c r="I42"/>
      <c r="J42"/>
      <c r="K42"/>
      <c r="L42"/>
      <c r="M42" s="4"/>
      <c r="N42" s="4"/>
      <c r="O42" s="36"/>
      <c r="P42" s="4"/>
      <c r="Q42" s="37"/>
      <c r="R42" s="4"/>
      <c r="S42" s="38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</row>
    <row r="43" spans="1:49" s="5" customFormat="1" ht="12.75">
      <c r="A43" s="1"/>
      <c r="B43" s="2"/>
      <c r="C43" s="2"/>
      <c r="D43" s="2"/>
      <c r="E43"/>
      <c r="F43"/>
      <c r="G43"/>
      <c r="H43"/>
      <c r="I43"/>
      <c r="J43"/>
      <c r="K43"/>
      <c r="L43"/>
      <c r="M43" s="4"/>
      <c r="N43" s="4"/>
      <c r="O43" s="36"/>
      <c r="P43" s="4"/>
      <c r="Q43" s="37"/>
      <c r="R43" s="4"/>
      <c r="S43" s="38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</row>
    <row r="44" spans="1:49" s="5" customFormat="1" ht="12.75">
      <c r="A44" s="1"/>
      <c r="B44" s="2"/>
      <c r="C44" s="2"/>
      <c r="D44" s="2"/>
      <c r="E44"/>
      <c r="F44"/>
      <c r="G44"/>
      <c r="H44"/>
      <c r="I44"/>
      <c r="J44"/>
      <c r="K44"/>
      <c r="L44"/>
      <c r="M44" s="4"/>
      <c r="N44" s="4"/>
      <c r="O44" s="36"/>
      <c r="P44" s="4"/>
      <c r="Q44" s="37"/>
      <c r="R44" s="4"/>
      <c r="S44" s="38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1:49" s="5" customFormat="1" ht="12.75">
      <c r="A45" s="1"/>
      <c r="B45" s="2"/>
      <c r="C45" s="2"/>
      <c r="D45" s="2"/>
      <c r="E45"/>
      <c r="F45"/>
      <c r="G45"/>
      <c r="H45"/>
      <c r="I45"/>
      <c r="J45"/>
      <c r="K45"/>
      <c r="L45"/>
      <c r="M45" s="4"/>
      <c r="N45" s="4"/>
      <c r="O45" s="36"/>
      <c r="P45" s="4"/>
      <c r="Q45" s="37"/>
      <c r="R45" s="4"/>
      <c r="S45" s="38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1:49" s="5" customFormat="1" ht="12.75">
      <c r="A46" s="1"/>
      <c r="B46" s="2"/>
      <c r="C46" s="2"/>
      <c r="D46" s="2"/>
      <c r="E46"/>
      <c r="F46"/>
      <c r="G46"/>
      <c r="H46"/>
      <c r="I46"/>
      <c r="J46"/>
      <c r="K46"/>
      <c r="L46"/>
      <c r="M46" s="4"/>
      <c r="N46" s="4"/>
      <c r="O46" s="36"/>
      <c r="P46" s="4"/>
      <c r="Q46" s="37"/>
      <c r="R46" s="4"/>
      <c r="S46" s="38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1:49" s="5" customFormat="1" ht="12.75">
      <c r="A47" s="1"/>
      <c r="B47" s="2"/>
      <c r="C47" s="2"/>
      <c r="D47" s="2"/>
      <c r="E47"/>
      <c r="F47"/>
      <c r="G47"/>
      <c r="H47"/>
      <c r="I47"/>
      <c r="J47"/>
      <c r="K47"/>
      <c r="L47"/>
      <c r="M47" s="4"/>
      <c r="N47" s="4"/>
      <c r="O47" s="36"/>
      <c r="P47" s="4"/>
      <c r="Q47" s="37"/>
      <c r="R47" s="4"/>
      <c r="S47" s="38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</row>
    <row r="48" spans="1:49" s="5" customFormat="1" ht="12.75">
      <c r="A48" s="1"/>
      <c r="B48" s="2"/>
      <c r="C48" s="2"/>
      <c r="D48" s="2"/>
      <c r="E48"/>
      <c r="F48"/>
      <c r="G48"/>
      <c r="H48"/>
      <c r="I48"/>
      <c r="J48"/>
      <c r="K48"/>
      <c r="L48"/>
      <c r="M48" s="4"/>
      <c r="N48" s="4"/>
      <c r="O48" s="36"/>
      <c r="P48" s="4"/>
      <c r="Q48" s="37"/>
      <c r="R48" s="4"/>
      <c r="S48" s="38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1:49" s="5" customFormat="1" ht="12.75">
      <c r="A49" s="1"/>
      <c r="B49" s="2"/>
      <c r="C49" s="2"/>
      <c r="D49" s="2"/>
      <c r="E49"/>
      <c r="F49"/>
      <c r="G49"/>
      <c r="H49"/>
      <c r="I49"/>
      <c r="J49"/>
      <c r="K49"/>
      <c r="L49"/>
      <c r="M49" s="4"/>
      <c r="N49" s="4"/>
      <c r="O49" s="36"/>
      <c r="P49" s="4"/>
      <c r="Q49" s="37"/>
      <c r="R49" s="4"/>
      <c r="S49" s="38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1:49" s="5" customFormat="1" ht="12.75">
      <c r="A50" s="1"/>
      <c r="B50" s="2"/>
      <c r="C50" s="2"/>
      <c r="D50" s="2"/>
      <c r="E50"/>
      <c r="F50"/>
      <c r="G50"/>
      <c r="H50"/>
      <c r="I50"/>
      <c r="J50"/>
      <c r="K50"/>
      <c r="L50"/>
      <c r="M50" s="4"/>
      <c r="N50" s="4"/>
      <c r="O50" s="36"/>
      <c r="P50" s="4"/>
      <c r="Q50" s="37"/>
      <c r="R50" s="4"/>
      <c r="S50" s="38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1:49" s="5" customFormat="1" ht="12.75">
      <c r="A51" s="1"/>
      <c r="B51" s="2"/>
      <c r="C51" s="2"/>
      <c r="D51" s="2"/>
      <c r="E51"/>
      <c r="F51"/>
      <c r="G51"/>
      <c r="H51"/>
      <c r="I51"/>
      <c r="J51"/>
      <c r="K51"/>
      <c r="L51"/>
      <c r="M51" s="4"/>
      <c r="N51" s="4"/>
      <c r="O51" s="36"/>
      <c r="P51" s="4"/>
      <c r="Q51" s="37"/>
      <c r="R51" s="4"/>
      <c r="S51" s="38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</row>
    <row r="52" spans="1:49" s="5" customFormat="1" ht="12.75">
      <c r="A52" s="1"/>
      <c r="B52" s="2"/>
      <c r="C52" s="2"/>
      <c r="D52" s="2"/>
      <c r="E52"/>
      <c r="F52"/>
      <c r="G52"/>
      <c r="H52"/>
      <c r="I52"/>
      <c r="J52"/>
      <c r="K52"/>
      <c r="L52"/>
      <c r="M52" s="4"/>
      <c r="N52" s="4"/>
      <c r="O52" s="36"/>
      <c r="P52" s="4"/>
      <c r="Q52" s="37"/>
      <c r="R52" s="4"/>
      <c r="S52" s="38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1:49" s="5" customFormat="1" ht="12.75">
      <c r="A53" s="1"/>
      <c r="B53" s="2"/>
      <c r="C53" s="2"/>
      <c r="D53" s="2"/>
      <c r="E53"/>
      <c r="F53"/>
      <c r="G53"/>
      <c r="H53"/>
      <c r="I53"/>
      <c r="J53"/>
      <c r="K53"/>
      <c r="L53"/>
      <c r="M53" s="37"/>
      <c r="N53" s="4"/>
      <c r="O53" s="42"/>
      <c r="P53" s="4"/>
      <c r="Q53" s="37"/>
      <c r="R53" s="4"/>
      <c r="S53" s="38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</row>
    <row r="54" spans="1:49" s="5" customFormat="1" ht="12.75">
      <c r="A54" s="1"/>
      <c r="B54" s="2"/>
      <c r="C54" s="2"/>
      <c r="D54" s="2"/>
      <c r="E54"/>
      <c r="F54"/>
      <c r="G54"/>
      <c r="H54"/>
      <c r="I54"/>
      <c r="J54"/>
      <c r="K54"/>
      <c r="L54"/>
      <c r="M54" s="37"/>
      <c r="N54" s="4"/>
      <c r="O54" s="42"/>
      <c r="P54" s="4"/>
      <c r="Q54" s="37"/>
      <c r="R54" s="4"/>
      <c r="S54" s="38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</row>
    <row r="55" spans="1:49" s="5" customFormat="1" ht="12.75">
      <c r="A55" s="1"/>
      <c r="B55" s="2"/>
      <c r="C55" s="2"/>
      <c r="D55" s="2"/>
      <c r="E55"/>
      <c r="F55"/>
      <c r="G55"/>
      <c r="H55"/>
      <c r="I55"/>
      <c r="J55"/>
      <c r="K55"/>
      <c r="L55"/>
      <c r="M55" s="37"/>
      <c r="N55" s="4"/>
      <c r="O55" s="42"/>
      <c r="P55" s="4"/>
      <c r="Q55" s="37"/>
      <c r="R55" s="4"/>
      <c r="S55" s="38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</row>
    <row r="56" spans="1:49" s="5" customFormat="1" ht="12.75">
      <c r="A56" s="1"/>
      <c r="B56" s="2"/>
      <c r="C56" s="2"/>
      <c r="D56" s="2"/>
      <c r="E56"/>
      <c r="F56"/>
      <c r="G56"/>
      <c r="H56"/>
      <c r="I56"/>
      <c r="J56"/>
      <c r="K56"/>
      <c r="L56"/>
      <c r="M56" s="37"/>
      <c r="N56" s="4"/>
      <c r="O56" s="42"/>
      <c r="P56" s="4"/>
      <c r="Q56" s="37"/>
      <c r="R56" s="4"/>
      <c r="S56" s="38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</row>
    <row r="57" spans="1:49" s="5" customFormat="1" ht="12.75">
      <c r="A57" s="1"/>
      <c r="B57" s="2"/>
      <c r="C57" s="2"/>
      <c r="D57" s="2"/>
      <c r="E57"/>
      <c r="F57"/>
      <c r="G57"/>
      <c r="H57"/>
      <c r="I57"/>
      <c r="J57"/>
      <c r="K57"/>
      <c r="L57"/>
      <c r="M57" s="37"/>
      <c r="N57" s="4"/>
      <c r="O57" s="42"/>
      <c r="P57" s="4"/>
      <c r="Q57" s="37"/>
      <c r="R57" s="4"/>
      <c r="S57" s="38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</row>
    <row r="58" spans="1:49" s="5" customFormat="1" ht="12.75">
      <c r="A58" s="1"/>
      <c r="B58" s="2"/>
      <c r="C58" s="2"/>
      <c r="D58" s="2"/>
      <c r="E58"/>
      <c r="F58"/>
      <c r="G58"/>
      <c r="H58"/>
      <c r="I58"/>
      <c r="J58"/>
      <c r="K58"/>
      <c r="L58"/>
      <c r="M58" s="37"/>
      <c r="N58" s="4"/>
      <c r="O58" s="42"/>
      <c r="P58" s="4"/>
      <c r="Q58" s="37"/>
      <c r="R58" s="4"/>
      <c r="S58" s="38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</row>
    <row r="59" spans="1:49" s="5" customFormat="1" ht="12.75">
      <c r="A59" s="1"/>
      <c r="B59" s="2"/>
      <c r="C59" s="2"/>
      <c r="D59" s="2"/>
      <c r="E59"/>
      <c r="F59"/>
      <c r="G59"/>
      <c r="H59"/>
      <c r="I59"/>
      <c r="J59"/>
      <c r="K59"/>
      <c r="L59"/>
      <c r="M59" s="37"/>
      <c r="N59" s="4"/>
      <c r="O59" s="42"/>
      <c r="P59" s="4"/>
      <c r="Q59" s="37"/>
      <c r="R59" s="4"/>
      <c r="S59" s="38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</row>
    <row r="60" spans="1:49" s="5" customFormat="1" ht="12.75">
      <c r="A60" s="1"/>
      <c r="B60" s="2"/>
      <c r="C60" s="2"/>
      <c r="D60" s="2"/>
      <c r="E60"/>
      <c r="F60"/>
      <c r="G60"/>
      <c r="H60"/>
      <c r="I60"/>
      <c r="J60"/>
      <c r="K60"/>
      <c r="L60"/>
      <c r="M60" s="37"/>
      <c r="N60" s="4"/>
      <c r="O60" s="42"/>
      <c r="P60" s="4"/>
      <c r="Q60" s="37"/>
      <c r="R60" s="4"/>
      <c r="S60" s="38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</row>
    <row r="61" spans="1:49" s="5" customFormat="1" ht="12.75">
      <c r="A61" s="1"/>
      <c r="B61" s="2"/>
      <c r="C61" s="2"/>
      <c r="D61" s="2"/>
      <c r="E61"/>
      <c r="F61"/>
      <c r="G61"/>
      <c r="H61"/>
      <c r="I61"/>
      <c r="J61"/>
      <c r="K61"/>
      <c r="L61"/>
      <c r="M61" s="37"/>
      <c r="N61" s="4"/>
      <c r="O61" s="42"/>
      <c r="P61" s="4"/>
      <c r="Q61" s="37"/>
      <c r="R61" s="4"/>
      <c r="S61" s="38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</row>
    <row r="62" spans="1:49" s="5" customFormat="1" ht="12.75">
      <c r="A62" s="1"/>
      <c r="B62" s="2"/>
      <c r="C62" s="2"/>
      <c r="D62" s="2"/>
      <c r="E62"/>
      <c r="F62"/>
      <c r="G62"/>
      <c r="H62"/>
      <c r="I62"/>
      <c r="J62"/>
      <c r="K62"/>
      <c r="L62"/>
      <c r="M62" s="37"/>
      <c r="N62" s="4"/>
      <c r="O62" s="42"/>
      <c r="P62" s="4"/>
      <c r="Q62" s="37"/>
      <c r="R62" s="4"/>
      <c r="S62" s="38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</row>
    <row r="63" spans="1:49" s="5" customFormat="1" ht="12.75">
      <c r="A63" s="1"/>
      <c r="B63" s="2"/>
      <c r="C63" s="2"/>
      <c r="D63" s="2"/>
      <c r="E63"/>
      <c r="F63"/>
      <c r="G63"/>
      <c r="H63"/>
      <c r="I63"/>
      <c r="J63"/>
      <c r="K63"/>
      <c r="L63"/>
      <c r="M63" s="37"/>
      <c r="N63" s="4"/>
      <c r="O63" s="42"/>
      <c r="P63" s="4"/>
      <c r="Q63" s="37"/>
      <c r="R63" s="4"/>
      <c r="S63" s="38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</row>
    <row r="64" spans="1:49" s="5" customFormat="1" ht="12.75">
      <c r="A64" s="1"/>
      <c r="B64" s="2"/>
      <c r="C64" s="2"/>
      <c r="D64" s="2"/>
      <c r="E64"/>
      <c r="F64"/>
      <c r="G64"/>
      <c r="H64"/>
      <c r="I64"/>
      <c r="J64"/>
      <c r="K64"/>
      <c r="L64"/>
      <c r="M64" s="37"/>
      <c r="N64" s="4"/>
      <c r="O64" s="42"/>
      <c r="P64" s="4"/>
      <c r="Q64" s="37"/>
      <c r="R64" s="4"/>
      <c r="S64" s="38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</row>
    <row r="65" spans="1:49" s="5" customFormat="1" ht="12.75">
      <c r="A65" s="1"/>
      <c r="B65" s="2"/>
      <c r="C65" s="2"/>
      <c r="D65" s="2"/>
      <c r="E65"/>
      <c r="F65"/>
      <c r="G65"/>
      <c r="H65"/>
      <c r="I65"/>
      <c r="J65"/>
      <c r="K65"/>
      <c r="L65"/>
      <c r="M65" s="4"/>
      <c r="N65" s="4"/>
      <c r="O65" s="42"/>
      <c r="P65" s="4"/>
      <c r="Q65" s="37"/>
      <c r="R65" s="4"/>
      <c r="S65" s="38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</row>
    <row r="66" spans="1:49" s="5" customFormat="1" ht="12.75">
      <c r="A66" s="1"/>
      <c r="B66" s="2"/>
      <c r="C66" s="2"/>
      <c r="D66" s="2"/>
      <c r="E66"/>
      <c r="F66"/>
      <c r="G66"/>
      <c r="H66"/>
      <c r="I66"/>
      <c r="J66"/>
      <c r="K66"/>
      <c r="L66"/>
      <c r="M66" s="4"/>
      <c r="N66" s="4"/>
      <c r="O66" s="42"/>
      <c r="P66" s="4"/>
      <c r="Q66" s="37"/>
      <c r="R66" s="4"/>
      <c r="S66" s="38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</row>
    <row r="67" spans="1:49" s="5" customFormat="1" ht="12.75">
      <c r="A67" s="1"/>
      <c r="B67" s="2"/>
      <c r="C67" s="2"/>
      <c r="D67" s="2"/>
      <c r="E67"/>
      <c r="F67"/>
      <c r="G67"/>
      <c r="H67"/>
      <c r="I67"/>
      <c r="J67"/>
      <c r="K67"/>
      <c r="L67"/>
      <c r="M67" s="4"/>
      <c r="N67" s="4"/>
      <c r="O67" s="42"/>
      <c r="P67" s="4"/>
      <c r="Q67" s="37"/>
      <c r="R67" s="4"/>
      <c r="S67" s="38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</row>
    <row r="68" spans="1:49" s="5" customFormat="1" ht="12.75">
      <c r="A68" s="1"/>
      <c r="B68" s="2"/>
      <c r="C68" s="2"/>
      <c r="D68" s="2"/>
      <c r="E68"/>
      <c r="F68"/>
      <c r="G68"/>
      <c r="H68"/>
      <c r="I68"/>
      <c r="J68"/>
      <c r="K68"/>
      <c r="L68"/>
      <c r="M68" s="4"/>
      <c r="N68" s="4"/>
      <c r="O68" s="42"/>
      <c r="P68" s="4"/>
      <c r="Q68" s="37"/>
      <c r="R68" s="4"/>
      <c r="S68" s="38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</row>
    <row r="69" spans="1:49" s="5" customFormat="1" ht="12.75">
      <c r="A69" s="1"/>
      <c r="B69" s="2"/>
      <c r="C69" s="2"/>
      <c r="D69" s="2"/>
      <c r="E69"/>
      <c r="F69"/>
      <c r="G69"/>
      <c r="H69"/>
      <c r="I69"/>
      <c r="J69"/>
      <c r="K69"/>
      <c r="L69"/>
      <c r="M69" s="4"/>
      <c r="N69" s="4"/>
      <c r="O69" s="42"/>
      <c r="P69" s="4"/>
      <c r="Q69" s="37"/>
      <c r="R69" s="4"/>
      <c r="S69" s="38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</row>
    <row r="70" spans="1:49" s="5" customFormat="1" ht="12.75">
      <c r="A70" s="1"/>
      <c r="B70" s="2"/>
      <c r="C70" s="2"/>
      <c r="D70" s="2"/>
      <c r="E70"/>
      <c r="F70"/>
      <c r="G70"/>
      <c r="H70"/>
      <c r="I70"/>
      <c r="J70"/>
      <c r="K70"/>
      <c r="L70"/>
      <c r="M70" s="4"/>
      <c r="N70" s="4"/>
      <c r="O70" s="42"/>
      <c r="P70" s="4"/>
      <c r="Q70" s="37"/>
      <c r="R70" s="4"/>
      <c r="S70" s="38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</row>
    <row r="71" spans="1:49" s="5" customFormat="1" ht="12.75">
      <c r="A71" s="1"/>
      <c r="B71" s="2"/>
      <c r="C71" s="2"/>
      <c r="D71" s="2"/>
      <c r="E71"/>
      <c r="F71"/>
      <c r="G71"/>
      <c r="H71"/>
      <c r="I71"/>
      <c r="J71"/>
      <c r="K71"/>
      <c r="L71"/>
      <c r="M71" s="4"/>
      <c r="N71" s="4"/>
      <c r="O71" s="42"/>
      <c r="P71" s="4"/>
      <c r="Q71" s="37"/>
      <c r="R71" s="4"/>
      <c r="S71" s="38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</row>
    <row r="72" spans="1:49" s="5" customFormat="1" ht="12.75">
      <c r="A72" s="1"/>
      <c r="B72" s="2"/>
      <c r="C72" s="2"/>
      <c r="D72" s="2"/>
      <c r="E72"/>
      <c r="F72"/>
      <c r="G72"/>
      <c r="H72"/>
      <c r="I72"/>
      <c r="J72"/>
      <c r="K72"/>
      <c r="L72"/>
      <c r="M72" s="4"/>
      <c r="N72" s="4"/>
      <c r="O72" s="42"/>
      <c r="P72" s="4"/>
      <c r="Q72" s="37"/>
      <c r="R72" s="4"/>
      <c r="S72" s="38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</row>
    <row r="73" spans="1:49" s="5" customFormat="1" ht="12.75">
      <c r="A73" s="1"/>
      <c r="B73" s="2"/>
      <c r="C73" s="2"/>
      <c r="D73" s="2"/>
      <c r="E73"/>
      <c r="F73"/>
      <c r="G73"/>
      <c r="H73"/>
      <c r="I73"/>
      <c r="J73"/>
      <c r="K73"/>
      <c r="L73"/>
      <c r="M73" s="4"/>
      <c r="N73" s="4"/>
      <c r="O73" s="42"/>
      <c r="P73" s="4"/>
      <c r="Q73" s="37"/>
      <c r="R73" s="4"/>
      <c r="S73" s="38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</row>
    <row r="74" spans="1:49" s="5" customFormat="1" ht="12.75">
      <c r="A74" s="1"/>
      <c r="B74" s="2"/>
      <c r="C74" s="2"/>
      <c r="D74" s="2"/>
      <c r="E74"/>
      <c r="F74"/>
      <c r="G74"/>
      <c r="H74"/>
      <c r="I74"/>
      <c r="J74"/>
      <c r="K74"/>
      <c r="L74"/>
      <c r="M74" s="4"/>
      <c r="N74" s="4"/>
      <c r="O74" s="42"/>
      <c r="P74" s="4"/>
      <c r="Q74" s="37"/>
      <c r="R74" s="4"/>
      <c r="S74" s="38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</row>
    <row r="75" spans="1:49" s="5" customFormat="1" ht="12.75">
      <c r="A75" s="1"/>
      <c r="B75" s="2"/>
      <c r="C75" s="2"/>
      <c r="D75" s="2"/>
      <c r="E75"/>
      <c r="F75"/>
      <c r="G75"/>
      <c r="H75"/>
      <c r="I75"/>
      <c r="J75"/>
      <c r="K75"/>
      <c r="L75"/>
      <c r="M75" s="4"/>
      <c r="N75" s="4"/>
      <c r="O75" s="42"/>
      <c r="P75" s="4"/>
      <c r="Q75" s="37"/>
      <c r="R75" s="4"/>
      <c r="S75" s="38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</row>
    <row r="76" spans="1:49" s="5" customFormat="1" ht="12.75">
      <c r="A76" s="1"/>
      <c r="B76" s="2"/>
      <c r="C76" s="2"/>
      <c r="D76" s="2"/>
      <c r="E76"/>
      <c r="F76"/>
      <c r="G76"/>
      <c r="H76"/>
      <c r="I76"/>
      <c r="J76"/>
      <c r="K76"/>
      <c r="L76"/>
      <c r="M76" s="4"/>
      <c r="N76" s="4"/>
      <c r="O76" s="42"/>
      <c r="P76" s="4"/>
      <c r="Q76" s="37"/>
      <c r="R76" s="4"/>
      <c r="S76" s="38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</row>
    <row r="77" spans="1:49" s="5" customFormat="1" ht="12.75">
      <c r="A77" s="1"/>
      <c r="B77" s="2"/>
      <c r="C77" s="2"/>
      <c r="D77" s="2"/>
      <c r="E77"/>
      <c r="F77"/>
      <c r="G77"/>
      <c r="H77"/>
      <c r="I77"/>
      <c r="J77"/>
      <c r="K77"/>
      <c r="L77"/>
      <c r="M77" s="4"/>
      <c r="N77" s="4"/>
      <c r="O77" s="4"/>
      <c r="P77" s="4"/>
      <c r="Q77" s="4"/>
      <c r="R77" s="4"/>
      <c r="S77" s="4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</row>
    <row r="78" spans="1:49" s="5" customFormat="1" ht="12.75">
      <c r="A78" s="1"/>
      <c r="B78" s="2"/>
      <c r="C78" s="2"/>
      <c r="D78" s="2"/>
      <c r="E78"/>
      <c r="F78"/>
      <c r="G78"/>
      <c r="H78"/>
      <c r="I78"/>
      <c r="J78"/>
      <c r="K78"/>
      <c r="L78"/>
      <c r="M78" s="4"/>
      <c r="N78" s="4"/>
      <c r="O78" s="4"/>
      <c r="P78" s="4"/>
      <c r="Q78" s="4"/>
      <c r="R78" s="4"/>
      <c r="S78" s="4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</row>
    <row r="79" spans="1:49" s="5" customFormat="1" ht="12.75">
      <c r="A79" s="1"/>
      <c r="B79" s="2"/>
      <c r="C79" s="2"/>
      <c r="D79" s="2"/>
      <c r="E79"/>
      <c r="F79"/>
      <c r="G79"/>
      <c r="H79"/>
      <c r="I79"/>
      <c r="J79"/>
      <c r="K79"/>
      <c r="L79"/>
      <c r="M79" s="4"/>
      <c r="N79" s="4"/>
      <c r="O79" s="4"/>
      <c r="P79" s="4"/>
      <c r="Q79" s="4"/>
      <c r="R79" s="4"/>
      <c r="S79" s="4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</row>
    <row r="80" spans="1:49" s="5" customFormat="1" ht="12.75">
      <c r="A80" s="1"/>
      <c r="B80" s="2"/>
      <c r="C80" s="2"/>
      <c r="D80" s="2"/>
      <c r="E80"/>
      <c r="F80"/>
      <c r="G80"/>
      <c r="H80"/>
      <c r="I80"/>
      <c r="J80"/>
      <c r="K80"/>
      <c r="L80"/>
      <c r="M80" s="4"/>
      <c r="N80" s="4"/>
      <c r="O80" s="4"/>
      <c r="P80" s="4"/>
      <c r="Q80" s="4"/>
      <c r="R80" s="4"/>
      <c r="S80" s="4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</row>
    <row r="81" spans="1:49" s="5" customFormat="1" ht="12.75">
      <c r="A81" s="1"/>
      <c r="B81" s="2"/>
      <c r="C81" s="2"/>
      <c r="D81" s="2"/>
      <c r="E81"/>
      <c r="F81"/>
      <c r="G81"/>
      <c r="H81"/>
      <c r="I81"/>
      <c r="J81"/>
      <c r="K81"/>
      <c r="L81"/>
      <c r="M81" s="4"/>
      <c r="N81" s="4"/>
      <c r="O81" s="4"/>
      <c r="P81" s="4"/>
      <c r="Q81" s="4"/>
      <c r="R81" s="4"/>
      <c r="S81" s="4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</row>
    <row r="82" spans="1:49" s="5" customFormat="1" ht="12.75">
      <c r="A82" s="1"/>
      <c r="B82" s="2"/>
      <c r="C82" s="2"/>
      <c r="D82" s="2"/>
      <c r="E82"/>
      <c r="F82"/>
      <c r="G82"/>
      <c r="H82"/>
      <c r="I82"/>
      <c r="J82"/>
      <c r="K82"/>
      <c r="L82"/>
      <c r="M82" s="4"/>
      <c r="N82" s="4"/>
      <c r="O82" s="4"/>
      <c r="P82" s="4"/>
      <c r="Q82" s="4"/>
      <c r="R82" s="4"/>
      <c r="S82" s="4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</row>
    <row r="83" spans="1:49" s="5" customFormat="1" ht="12.75">
      <c r="A83" s="1"/>
      <c r="B83" s="2"/>
      <c r="C83" s="2"/>
      <c r="D83" s="2"/>
      <c r="E83"/>
      <c r="F83"/>
      <c r="G83"/>
      <c r="H83"/>
      <c r="I83"/>
      <c r="J83"/>
      <c r="K83"/>
      <c r="L83"/>
      <c r="M83" s="4"/>
      <c r="N83" s="4"/>
      <c r="O83" s="4"/>
      <c r="P83" s="4"/>
      <c r="Q83" s="4"/>
      <c r="R83" s="4"/>
      <c r="S83" s="4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</row>
    <row r="84" spans="1:49" s="5" customFormat="1" ht="12.75">
      <c r="A84" s="1"/>
      <c r="B84" s="2"/>
      <c r="C84" s="2"/>
      <c r="D84" s="2"/>
      <c r="E84"/>
      <c r="F84"/>
      <c r="G84"/>
      <c r="H84"/>
      <c r="I84"/>
      <c r="J84"/>
      <c r="K84"/>
      <c r="L84"/>
      <c r="M84" s="4"/>
      <c r="N84" s="4"/>
      <c r="O84" s="4"/>
      <c r="P84" s="4"/>
      <c r="Q84" s="4"/>
      <c r="R84" s="4"/>
      <c r="S84" s="4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</row>
    <row r="85" spans="1:49" s="5" customFormat="1" ht="12.75">
      <c r="A85" s="1"/>
      <c r="B85" s="2"/>
      <c r="C85" s="2"/>
      <c r="D85" s="2"/>
      <c r="E85"/>
      <c r="F85"/>
      <c r="G85"/>
      <c r="H85"/>
      <c r="I85"/>
      <c r="J85"/>
      <c r="K85"/>
      <c r="L85"/>
      <c r="M85" s="4"/>
      <c r="N85" s="4"/>
      <c r="O85" s="4"/>
      <c r="P85" s="4"/>
      <c r="Q85" s="4"/>
      <c r="R85" s="4"/>
      <c r="S85" s="4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</row>
    <row r="86" spans="1:49" s="5" customFormat="1" ht="12.75">
      <c r="A86" s="1"/>
      <c r="B86" s="2"/>
      <c r="C86" s="2"/>
      <c r="D86" s="2"/>
      <c r="E86"/>
      <c r="F86"/>
      <c r="G86"/>
      <c r="H86"/>
      <c r="I86"/>
      <c r="J86"/>
      <c r="K86"/>
      <c r="L86"/>
      <c r="M86" s="4"/>
      <c r="N86" s="4"/>
      <c r="O86" s="4"/>
      <c r="P86" s="4"/>
      <c r="Q86" s="4"/>
      <c r="R86" s="4"/>
      <c r="S86" s="4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</row>
    <row r="87" spans="1:49" s="5" customFormat="1" ht="12.75">
      <c r="A87" s="1"/>
      <c r="B87" s="2"/>
      <c r="C87" s="2"/>
      <c r="D87" s="2"/>
      <c r="E87"/>
      <c r="F87"/>
      <c r="G87"/>
      <c r="H87"/>
      <c r="I87"/>
      <c r="J87"/>
      <c r="K87"/>
      <c r="L87"/>
      <c r="M87" s="4"/>
      <c r="N87" s="4"/>
      <c r="O87" s="4"/>
      <c r="P87" s="4"/>
      <c r="Q87" s="4"/>
      <c r="R87" s="4"/>
      <c r="S87" s="4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</row>
    <row r="88" spans="1:49" s="5" customFormat="1" ht="12.75">
      <c r="A88" s="1"/>
      <c r="B88" s="2"/>
      <c r="C88" s="2"/>
      <c r="D88" s="2"/>
      <c r="E88"/>
      <c r="F88"/>
      <c r="G88"/>
      <c r="H88"/>
      <c r="I88"/>
      <c r="J88"/>
      <c r="K88"/>
      <c r="L88"/>
      <c r="M88" s="4"/>
      <c r="N88" s="4"/>
      <c r="O88" s="4"/>
      <c r="P88" s="4"/>
      <c r="Q88" s="4"/>
      <c r="R88" s="4"/>
      <c r="S88" s="4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</row>
    <row r="89" spans="1:49" s="5" customFormat="1" ht="12.75">
      <c r="A89" s="1"/>
      <c r="B89" s="2"/>
      <c r="C89" s="2"/>
      <c r="D89" s="2"/>
      <c r="E89"/>
      <c r="F89"/>
      <c r="G89"/>
      <c r="H89"/>
      <c r="I89"/>
      <c r="J89"/>
      <c r="K89"/>
      <c r="L89"/>
      <c r="M89" s="4"/>
      <c r="N89" s="4"/>
      <c r="O89" s="4"/>
      <c r="P89" s="4"/>
      <c r="Q89" s="4"/>
      <c r="R89" s="4"/>
      <c r="S89" s="4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</row>
    <row r="90" spans="1:49" s="5" customFormat="1" ht="12.75">
      <c r="A90" s="1"/>
      <c r="B90" s="2"/>
      <c r="C90" s="2"/>
      <c r="D90" s="2"/>
      <c r="E90"/>
      <c r="F90"/>
      <c r="G90"/>
      <c r="H90"/>
      <c r="I90"/>
      <c r="J90"/>
      <c r="K90"/>
      <c r="L90"/>
      <c r="M90" s="4"/>
      <c r="N90" s="4"/>
      <c r="O90" s="4"/>
      <c r="P90" s="4"/>
      <c r="Q90" s="4"/>
      <c r="R90" s="4"/>
      <c r="S90" s="4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</row>
    <row r="91" spans="1:49" s="5" customFormat="1" ht="12.75">
      <c r="A91" s="1"/>
      <c r="B91" s="2"/>
      <c r="C91" s="2"/>
      <c r="D91" s="2"/>
      <c r="E91"/>
      <c r="F91"/>
      <c r="G91"/>
      <c r="H91"/>
      <c r="I91"/>
      <c r="J91"/>
      <c r="K91"/>
      <c r="L91"/>
      <c r="M91" s="4"/>
      <c r="N91" s="4"/>
      <c r="O91" s="4"/>
      <c r="P91" s="4"/>
      <c r="Q91" s="4"/>
      <c r="R91" s="4"/>
      <c r="S91" s="4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</row>
    <row r="92" spans="1:49" s="5" customFormat="1" ht="12.75">
      <c r="A92" s="1"/>
      <c r="B92" s="2"/>
      <c r="C92" s="2"/>
      <c r="D92" s="2"/>
      <c r="E92"/>
      <c r="F92"/>
      <c r="G92"/>
      <c r="H92"/>
      <c r="I92"/>
      <c r="J92"/>
      <c r="K92"/>
      <c r="L92"/>
      <c r="M92" s="4"/>
      <c r="N92" s="4"/>
      <c r="O92" s="4"/>
      <c r="P92" s="4"/>
      <c r="Q92" s="4"/>
      <c r="R92" s="4"/>
      <c r="S92" s="4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</row>
    <row r="93" spans="1:49" s="5" customFormat="1" ht="12.75">
      <c r="A93" s="1"/>
      <c r="B93" s="2"/>
      <c r="C93" s="2"/>
      <c r="D93" s="2"/>
      <c r="E93"/>
      <c r="F93"/>
      <c r="G93"/>
      <c r="H93"/>
      <c r="I93"/>
      <c r="J93"/>
      <c r="K93"/>
      <c r="L93"/>
      <c r="M93" s="4"/>
      <c r="N93" s="4"/>
      <c r="O93" s="4"/>
      <c r="P93" s="4"/>
      <c r="Q93" s="4"/>
      <c r="R93" s="4"/>
      <c r="S93" s="4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</row>
    <row r="94" spans="1:49" s="5" customFormat="1" ht="12.75">
      <c r="A94" s="1"/>
      <c r="B94" s="2"/>
      <c r="C94" s="2"/>
      <c r="D94" s="2"/>
      <c r="E94"/>
      <c r="F94"/>
      <c r="G94"/>
      <c r="H94"/>
      <c r="I94"/>
      <c r="J94"/>
      <c r="K94"/>
      <c r="L94"/>
      <c r="M94" s="4"/>
      <c r="N94" s="4"/>
      <c r="O94" s="4"/>
      <c r="P94" s="4"/>
      <c r="Q94" s="4"/>
      <c r="R94" s="4"/>
      <c r="S94" s="4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</row>
    <row r="95" spans="1:49" s="5" customFormat="1" ht="12.75">
      <c r="A95" s="1"/>
      <c r="B95" s="2"/>
      <c r="C95" s="2"/>
      <c r="D95" s="2"/>
      <c r="E95"/>
      <c r="F95"/>
      <c r="G95"/>
      <c r="H95"/>
      <c r="I95"/>
      <c r="J95"/>
      <c r="K95"/>
      <c r="L95"/>
      <c r="M95" s="4"/>
      <c r="N95" s="4"/>
      <c r="O95" s="4"/>
      <c r="P95" s="4"/>
      <c r="Q95" s="4"/>
      <c r="R95" s="4"/>
      <c r="S95" s="4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</row>
    <row r="96" spans="1:49" s="5" customFormat="1" ht="12.75">
      <c r="A96" s="1"/>
      <c r="B96" s="2"/>
      <c r="C96" s="2"/>
      <c r="D96" s="2"/>
      <c r="E96"/>
      <c r="F96"/>
      <c r="G96"/>
      <c r="H96"/>
      <c r="I96"/>
      <c r="J96"/>
      <c r="K96"/>
      <c r="L96"/>
      <c r="M96" s="4"/>
      <c r="N96" s="4"/>
      <c r="O96" s="4"/>
      <c r="P96" s="4"/>
      <c r="Q96" s="4"/>
      <c r="R96" s="4"/>
      <c r="S96" s="4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</row>
    <row r="97" spans="1:49" s="5" customFormat="1" ht="12.75">
      <c r="A97" s="1"/>
      <c r="B97" s="2"/>
      <c r="C97" s="2"/>
      <c r="D97" s="2"/>
      <c r="E97"/>
      <c r="F97"/>
      <c r="G97"/>
      <c r="H97"/>
      <c r="I97"/>
      <c r="J97"/>
      <c r="K97"/>
      <c r="L97"/>
      <c r="M97" s="4"/>
      <c r="N97" s="4"/>
      <c r="O97" s="4"/>
      <c r="P97" s="4"/>
      <c r="Q97" s="4"/>
      <c r="R97" s="4"/>
      <c r="S97" s="4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</row>
    <row r="98" spans="1:49" s="5" customFormat="1" ht="12.75">
      <c r="A98" s="1"/>
      <c r="B98" s="2"/>
      <c r="C98" s="2"/>
      <c r="D98" s="2"/>
      <c r="E98"/>
      <c r="F98"/>
      <c r="G98"/>
      <c r="H98"/>
      <c r="I98"/>
      <c r="J98"/>
      <c r="K98"/>
      <c r="L98"/>
      <c r="M98" s="4"/>
      <c r="N98" s="4"/>
      <c r="O98" s="4"/>
      <c r="P98" s="4"/>
      <c r="Q98" s="4"/>
      <c r="R98" s="4"/>
      <c r="S98" s="4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</row>
    <row r="99" spans="1:49" s="5" customFormat="1" ht="12.75">
      <c r="A99" s="1"/>
      <c r="B99" s="2"/>
      <c r="C99" s="2"/>
      <c r="D99" s="2"/>
      <c r="E99"/>
      <c r="F99"/>
      <c r="G99"/>
      <c r="H99"/>
      <c r="I99"/>
      <c r="J99"/>
      <c r="K99"/>
      <c r="L99"/>
      <c r="M99" s="4"/>
      <c r="N99" s="4"/>
      <c r="O99" s="4"/>
      <c r="P99" s="4"/>
      <c r="Q99" s="4"/>
      <c r="R99" s="4"/>
      <c r="S99" s="4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</row>
    <row r="100" spans="1:49" s="5" customFormat="1" ht="12.75">
      <c r="A100" s="1"/>
      <c r="B100" s="2"/>
      <c r="C100" s="2"/>
      <c r="D100" s="2"/>
      <c r="E100"/>
      <c r="F100"/>
      <c r="G100"/>
      <c r="H100"/>
      <c r="I100"/>
      <c r="J100"/>
      <c r="K100"/>
      <c r="L100"/>
      <c r="M100" s="4"/>
      <c r="N100" s="4"/>
      <c r="O100" s="4"/>
      <c r="P100" s="4"/>
      <c r="Q100" s="4"/>
      <c r="R100" s="4"/>
      <c r="S100" s="4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</row>
    <row r="101" spans="1:49" s="5" customFormat="1" ht="12.75">
      <c r="A101" s="1"/>
      <c r="B101" s="2"/>
      <c r="C101" s="2"/>
      <c r="D101" s="2"/>
      <c r="E101"/>
      <c r="F101"/>
      <c r="G101"/>
      <c r="H101"/>
      <c r="I101"/>
      <c r="J101"/>
      <c r="K101"/>
      <c r="L101"/>
      <c r="M101" s="4"/>
      <c r="N101" s="4"/>
      <c r="O101" s="4"/>
      <c r="P101" s="4"/>
      <c r="Q101" s="4"/>
      <c r="R101" s="4"/>
      <c r="S101" s="4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</row>
    <row r="102" spans="1:49" s="5" customFormat="1" ht="12.75">
      <c r="A102" s="1"/>
      <c r="B102" s="2"/>
      <c r="C102" s="2"/>
      <c r="D102" s="2"/>
      <c r="E102"/>
      <c r="F102"/>
      <c r="G102"/>
      <c r="H102"/>
      <c r="I102"/>
      <c r="J102"/>
      <c r="K102"/>
      <c r="L102"/>
      <c r="M102" s="4"/>
      <c r="N102" s="4"/>
      <c r="O102" s="4"/>
      <c r="P102" s="4"/>
      <c r="Q102" s="4"/>
      <c r="R102" s="4"/>
      <c r="S102" s="4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</row>
    <row r="103" spans="1:49" s="5" customFormat="1" ht="12.75">
      <c r="A103" s="1"/>
      <c r="B103" s="2"/>
      <c r="C103" s="2"/>
      <c r="D103" s="2"/>
      <c r="E103"/>
      <c r="F103"/>
      <c r="G103"/>
      <c r="H103"/>
      <c r="I103"/>
      <c r="J103"/>
      <c r="K103"/>
      <c r="L103"/>
      <c r="M103" s="4"/>
      <c r="N103" s="4"/>
      <c r="O103" s="4"/>
      <c r="P103" s="4"/>
      <c r="Q103" s="4"/>
      <c r="R103" s="4"/>
      <c r="S103" s="4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</row>
    <row r="104" spans="1:49" s="5" customFormat="1" ht="12.75">
      <c r="A104" s="1"/>
      <c r="B104" s="2"/>
      <c r="C104" s="2"/>
      <c r="D104" s="2"/>
      <c r="E104"/>
      <c r="F104"/>
      <c r="G104"/>
      <c r="H104"/>
      <c r="I104"/>
      <c r="J104"/>
      <c r="K104"/>
      <c r="L104"/>
      <c r="M104" s="4"/>
      <c r="N104" s="4"/>
      <c r="O104" s="4"/>
      <c r="P104" s="4"/>
      <c r="Q104" s="4"/>
      <c r="R104" s="4"/>
      <c r="S104" s="4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</row>
    <row r="105" spans="1:49" s="5" customFormat="1" ht="12.75">
      <c r="A105" s="1"/>
      <c r="B105" s="2"/>
      <c r="C105" s="2"/>
      <c r="D105" s="2"/>
      <c r="E105"/>
      <c r="F105"/>
      <c r="G105"/>
      <c r="H105"/>
      <c r="I105"/>
      <c r="J105"/>
      <c r="K105"/>
      <c r="L105"/>
      <c r="M105" s="4"/>
      <c r="N105" s="4"/>
      <c r="O105" s="4"/>
      <c r="P105" s="4"/>
      <c r="Q105" s="4"/>
      <c r="R105" s="4"/>
      <c r="S105" s="4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</row>
    <row r="106" spans="1:49" s="5" customFormat="1" ht="12.75">
      <c r="A106" s="1"/>
      <c r="B106" s="2"/>
      <c r="C106" s="2"/>
      <c r="D106" s="2"/>
      <c r="E106"/>
      <c r="F106"/>
      <c r="G106"/>
      <c r="H106"/>
      <c r="I106"/>
      <c r="J106"/>
      <c r="K106"/>
      <c r="L106"/>
      <c r="M106" s="4"/>
      <c r="N106" s="4"/>
      <c r="O106" s="4"/>
      <c r="P106" s="4"/>
      <c r="Q106" s="4"/>
      <c r="R106" s="4"/>
      <c r="S106" s="4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</row>
    <row r="107" spans="1:49" s="5" customFormat="1" ht="12.75">
      <c r="A107" s="1"/>
      <c r="B107" s="2"/>
      <c r="C107" s="2"/>
      <c r="D107" s="2"/>
      <c r="E107"/>
      <c r="F107"/>
      <c r="G107"/>
      <c r="H107"/>
      <c r="I107"/>
      <c r="J107"/>
      <c r="K107"/>
      <c r="L107"/>
      <c r="M107" s="4"/>
      <c r="N107" s="4"/>
      <c r="O107" s="4"/>
      <c r="P107" s="4"/>
      <c r="Q107" s="4"/>
      <c r="R107" s="4"/>
      <c r="S107" s="4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</row>
    <row r="108" spans="1:49" s="5" customFormat="1" ht="12.75">
      <c r="A108" s="1"/>
      <c r="B108" s="2"/>
      <c r="C108" s="2"/>
      <c r="D108" s="2"/>
      <c r="E108"/>
      <c r="F108"/>
      <c r="G108"/>
      <c r="H108"/>
      <c r="I108"/>
      <c r="J108"/>
      <c r="K108"/>
      <c r="L108"/>
      <c r="M108" s="4"/>
      <c r="N108" s="4"/>
      <c r="O108" s="4"/>
      <c r="P108" s="4"/>
      <c r="Q108" s="4"/>
      <c r="R108" s="4"/>
      <c r="S108" s="4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</row>
  </sheetData>
  <sheetProtection selectLockedCells="1" selectUnlockedCells="1"/>
  <mergeCells count="5">
    <mergeCell ref="A4:L4"/>
    <mergeCell ref="M4:U4"/>
    <mergeCell ref="V4:Y4"/>
    <mergeCell ref="Z4:AB4"/>
    <mergeCell ref="AC4:AF4"/>
  </mergeCells>
  <printOptions gridLines="1" horizontalCentered="1" verticalCentered="1"/>
  <pageMargins left="1.18125" right="0.6020833333333333" top="0.7875" bottom="0.7875" header="0.5118055555555555" footer="0.5118055555555555"/>
  <pageSetup firstPageNumber="1" useFirstPageNumber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Krzysztof Nowiński</cp:lastModifiedBy>
  <cp:lastPrinted>2024-01-29T19:12:27Z</cp:lastPrinted>
  <dcterms:modified xsi:type="dcterms:W3CDTF">2024-01-30T13:50:15Z</dcterms:modified>
  <cp:category/>
  <cp:version/>
  <cp:contentType/>
  <cp:contentStatus/>
</cp:coreProperties>
</file>