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 Stepniak\Downloads\"/>
    </mc:Choice>
  </mc:AlternateContent>
  <xr:revisionPtr revIDLastSave="0" documentId="13_ncr:1_{59DB70C5-1B5B-41B0-9EBC-755A5F92DB46}" xr6:coauthVersionLast="47" xr6:coauthVersionMax="47" xr10:uidLastSave="{00000000-0000-0000-0000-000000000000}"/>
  <bookViews>
    <workbookView xWindow="-108" yWindow="-108" windowWidth="30936" windowHeight="16896" activeTab="1" xr2:uid="{00000000-000D-0000-FFFF-FFFF00000000}"/>
  </bookViews>
  <sheets>
    <sheet name="Opis" sheetId="5" r:id="rId1"/>
    <sheet name="Charakterystyka" sheetId="6" r:id="rId2"/>
    <sheet name="Przedmiar robót" sheetId="2" r:id="rId3"/>
    <sheet name="Fromularz ofertowy" sheetId="4" r:id="rId4"/>
  </sheets>
  <definedNames>
    <definedName name="_xlnm.Print_Area" localSheetId="1">Charakterystyka!$A$1:$I$21</definedName>
    <definedName name="_xlnm.Print_Area" localSheetId="3">'Fromularz ofertowy'!$A$1:$G$52</definedName>
    <definedName name="_xlnm.Print_Area" localSheetId="0">Opis!$A$1:$J$21</definedName>
    <definedName name="_xlnm.Print_Area" localSheetId="2">'Przedmiar robót'!$A$1:$E$53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2" l="1"/>
  <c r="E43" i="2"/>
  <c r="E41" i="2"/>
  <c r="E40" i="2"/>
  <c r="E35" i="2"/>
  <c r="E32" i="2"/>
  <c r="E28" i="2"/>
  <c r="E29" i="2" s="1"/>
  <c r="E25" i="2"/>
  <c r="E21" i="2"/>
  <c r="E23" i="2" s="1"/>
  <c r="E20" i="2"/>
  <c r="E15" i="2" s="1"/>
  <c r="E16" i="2"/>
  <c r="E18" i="2" s="1"/>
  <c r="E14" i="2"/>
  <c r="E9" i="2"/>
  <c r="E21" i="4"/>
  <c r="E16" i="4"/>
  <c r="E14" i="4"/>
  <c r="E9" i="4"/>
  <c r="E30" i="2" l="1"/>
  <c r="E22" i="2"/>
  <c r="E47" i="4" l="1"/>
  <c r="E43" i="4"/>
  <c r="E41" i="4"/>
  <c r="E40" i="4"/>
  <c r="E35" i="4"/>
  <c r="E32" i="4"/>
  <c r="E28" i="4"/>
  <c r="E30" i="4" s="1"/>
  <c r="G30" i="4" s="1"/>
  <c r="E25" i="4"/>
  <c r="E23" i="4"/>
  <c r="E20" i="4"/>
  <c r="E15" i="4" s="1"/>
  <c r="E18" i="4"/>
  <c r="G9" i="4"/>
  <c r="G11" i="4"/>
  <c r="G17" i="4"/>
  <c r="G24" i="4"/>
  <c r="G32" i="4"/>
  <c r="G47" i="4"/>
  <c r="G46" i="4"/>
  <c r="G45" i="4"/>
  <c r="G44" i="4"/>
  <c r="G43" i="4"/>
  <c r="G42" i="4"/>
  <c r="G41" i="4"/>
  <c r="G40" i="4"/>
  <c r="G38" i="4"/>
  <c r="G37" i="4"/>
  <c r="G35" i="4"/>
  <c r="G33" i="4"/>
  <c r="E22" i="4" l="1"/>
  <c r="E29" i="4"/>
  <c r="G14" i="4" l="1"/>
  <c r="G29" i="4"/>
  <c r="G49" i="4" l="1"/>
  <c r="G48" i="4"/>
  <c r="G31" i="4"/>
  <c r="G21" i="4"/>
  <c r="G15" i="4"/>
  <c r="G7" i="4"/>
  <c r="G6" i="4"/>
  <c r="G28" i="4"/>
  <c r="G27" i="4"/>
  <c r="G23" i="4"/>
  <c r="G22" i="4"/>
  <c r="G20" i="4"/>
  <c r="G16" i="4"/>
  <c r="G12" i="4"/>
  <c r="G25" i="4" l="1"/>
  <c r="G18" i="4"/>
  <c r="D50" i="4" l="1"/>
  <c r="D51" i="4" s="1"/>
  <c r="D52" i="4" s="1"/>
</calcChain>
</file>

<file path=xl/sharedStrings.xml><?xml version="1.0" encoding="utf-8"?>
<sst xmlns="http://schemas.openxmlformats.org/spreadsheetml/2006/main" count="338" uniqueCount="99">
  <si>
    <t>Ilość</t>
  </si>
  <si>
    <t>PRZEDMIAR  ROBÓT</t>
  </si>
  <si>
    <t>Lp</t>
  </si>
  <si>
    <t>Pozycja wg 
specyfikacji</t>
  </si>
  <si>
    <t>Wyszczególnienie elementów
 rozliczeniowych</t>
  </si>
  <si>
    <t>Jednostka</t>
  </si>
  <si>
    <t>x</t>
  </si>
  <si>
    <t>D.01.00.00</t>
  </si>
  <si>
    <t>ROBOTY PRZYGOTOWAWCZE CPV 45100000-8</t>
  </si>
  <si>
    <t>D.01.01.01</t>
  </si>
  <si>
    <t>km</t>
  </si>
  <si>
    <t>m</t>
  </si>
  <si>
    <t>D.04.00.00</t>
  </si>
  <si>
    <t>PODBUDOWY CPV 45233000-9</t>
  </si>
  <si>
    <t>D.04.04.02</t>
  </si>
  <si>
    <t>05.00.00</t>
  </si>
  <si>
    <t>NAWIERZCHNIE CPV 45233000-9</t>
  </si>
  <si>
    <t>D.05.03.05a</t>
  </si>
  <si>
    <t>D.06.00.00</t>
  </si>
  <si>
    <t xml:space="preserve">ROBOTY WYKOŃCZENIOWE CPV 45233140-2 </t>
  </si>
  <si>
    <t>D.05.03.05b</t>
  </si>
  <si>
    <r>
      <t>m</t>
    </r>
    <r>
      <rPr>
        <vertAlign val="superscript"/>
        <sz val="10"/>
        <rFont val="Arial"/>
        <family val="2"/>
      </rPr>
      <t>2</t>
    </r>
  </si>
  <si>
    <r>
      <t>m</t>
    </r>
    <r>
      <rPr>
        <vertAlign val="superscript"/>
        <sz val="10"/>
        <rFont val="Arial"/>
        <family val="2"/>
      </rPr>
      <t>2</t>
    </r>
    <r>
      <rPr>
        <sz val="10"/>
        <rFont val="Arial CE"/>
        <charset val="238"/>
      </rPr>
      <t/>
    </r>
  </si>
  <si>
    <t>Cena jedn.</t>
  </si>
  <si>
    <t>Wartość</t>
  </si>
  <si>
    <t>FORMULARZ OFERTOWY</t>
  </si>
  <si>
    <t>Razem: netto</t>
  </si>
  <si>
    <t>VAT (23%)</t>
  </si>
  <si>
    <t>Razem: brutto</t>
  </si>
  <si>
    <t xml:space="preserve">Odtworzenie trasy i punktów wysokościowych w terenie płaskim </t>
  </si>
  <si>
    <r>
      <t>m</t>
    </r>
    <r>
      <rPr>
        <vertAlign val="superscript"/>
        <sz val="10"/>
        <rFont val="Arial"/>
        <family val="2"/>
      </rPr>
      <t>3</t>
    </r>
  </si>
  <si>
    <t>kpl.</t>
  </si>
  <si>
    <t>Organizacja ruchu tymczasowego na czas robót - projekt, wdrożenie i utrzymanie</t>
  </si>
  <si>
    <t>D.06.03.01</t>
  </si>
  <si>
    <t>Wywóz materiału ze ścinania poboczy na składowisko Wykonawcy wraz z utylizacją.</t>
  </si>
  <si>
    <t>D.06.04.01</t>
  </si>
  <si>
    <t>D.05.03.23</t>
  </si>
  <si>
    <t>Ścinanie poboczy wykonywane mechanicznie przy grubości ścinania 10 cm</t>
  </si>
  <si>
    <t>t</t>
  </si>
  <si>
    <t>D.02.00.00</t>
  </si>
  <si>
    <t>ROBOTY ZIEMNE CPV 45100000-8</t>
  </si>
  <si>
    <t>D.02.01.01</t>
  </si>
  <si>
    <t>Oczyszczenie i skropienie warstw bitumicznych</t>
  </si>
  <si>
    <t>Wykonanie podbudowy z mieszanki kruszywa łamanego 0/31,5 gr. 10 cm (konstrukcja zjazdów)</t>
  </si>
  <si>
    <t>Wykonanie pobocza. Analogia: Podbudowa z kruszywa łamanego GRANITOWEGO - warstwa górna o grubości po zagęszczeniu 10cm, mieszanka kruszywa 0/31,5.</t>
  </si>
  <si>
    <t>D.07.00.00</t>
  </si>
  <si>
    <t xml:space="preserve">URZĄDZENIA BEZPIECZEŃSTWA RUCHU CPV 45233290-8 </t>
  </si>
  <si>
    <t>D.07.01.01</t>
  </si>
  <si>
    <t>D.10.00.00</t>
  </si>
  <si>
    <t>ROBOTY RÓŻNE</t>
  </si>
  <si>
    <t>Założenia: Inwestycja obejmuje wykonanie nakładki bitumicznej: warstwy ścieralnej AC11S i warstwy wiążącej AC16W,</t>
  </si>
  <si>
    <t>Przebudowa drogi powiatowej nr 2203D w miejscowości Prostynia, długości 736,0m</t>
  </si>
  <si>
    <t>Mechaniczne profilowanie i zagęszczenie podłoża pod warstwy konstrukcyjne nawierzchni, grunt kat. II. Zjazdy, poszerzenie jezdni, pobocze bitumiczne</t>
  </si>
  <si>
    <t xml:space="preserve">Wykonanie nawierzchni z kostki betonowej na podsypce z miału kamiennego - nawierzchnia zjazdów </t>
  </si>
  <si>
    <t>Wykonanie warstwy ścieralnej gr. 4 cm z betonu asfaltowego o uziarnieniu 0/11 mm (AC 11S jezdnia).</t>
  </si>
  <si>
    <t>Wykonanie warstwy profilującej 125kg/m2 z betonu asfaltowego o uziarnieniu 0/16 mm (AC 16W jezdnia).</t>
  </si>
  <si>
    <t>Wykonanie warstwy ścieralnej gr. 4 cm z betonu asfaltowego o uziarnieniu 0/11 mm (AC 11S zjazdy+pobocze bitumiczne).</t>
  </si>
  <si>
    <t>Wykonanie warstwy wiążącej gr. 4cm z betonu asfaltowego o uziarnieniu 0/16 mm (AC 16W zjazdy+pobocze bitumiczne).</t>
  </si>
  <si>
    <t>Wykonanie reprofilacji i korekty przebiegu rowu przydrożnego na odcinku 0+000 - 0+275 str. L</t>
  </si>
  <si>
    <t>Wykonanie profilacji terenów zielonych za poboczem wraz z transportem urobku na składowisko Wykonawcy i utylizacją. Humusowanie i obsianie powierzchni trawą.</t>
  </si>
  <si>
    <t>Odmulenie istniejących przepustów pod drogą (km 0+090, 0+275, 0+665)</t>
  </si>
  <si>
    <t xml:space="preserve">Wykonanie oznakowania poziomego cienkowarstwowego - linia krawędziowa P-7d na odcinku 0+000 - 0+285P, 0+670 - 0+736P, 0+000 - 0+736L </t>
  </si>
  <si>
    <t>Demontaż poręczy stalowych na przepuście w km 0+660 str. L</t>
  </si>
  <si>
    <t xml:space="preserve">Ustawienie bariery drogowej typu H1W2A nad przepustem w km 0+660 jednostronnie, odcinek 12m (4+4+4) </t>
  </si>
  <si>
    <t>D.03.00.00</t>
  </si>
  <si>
    <t>KANALIZACJA DESZCZOWA CPV 45231300-8</t>
  </si>
  <si>
    <t>D.03.01.01</t>
  </si>
  <si>
    <t>Przedłużenie przepustu betonowego D=500mm: w km 0+090 str. L 3x1m, w km 0+275 str. P+L 2x1m, w km 0+675 str. P dł 8m.</t>
  </si>
  <si>
    <t>D.03.02.01</t>
  </si>
  <si>
    <t>D.06.01.01</t>
  </si>
  <si>
    <t>Umocnienie wlotu przepustu brukiem kamiennym gr. 10cm na ławie betonowej C12/15 gr. 10cm - przepusty w km 0+090, 0+275, 0+675P, łącznie 6 ścianek</t>
  </si>
  <si>
    <t>Wykop mechaniczny (koryto) w gruncie kat. III z transportem na składowisko Wykonawcy wraz z utylizacją (70x2,2x0,2)</t>
  </si>
  <si>
    <t>Mechaniczne profilowanie i zagęszczenie podłoża pod warstwy konstrukcyjne chodnika</t>
  </si>
  <si>
    <t>Ustawienie krawężnika betonowego 15x30 na ławie betonowej C12/15 gr. 15cm z oporem</t>
  </si>
  <si>
    <t>a</t>
  </si>
  <si>
    <t>b</t>
  </si>
  <si>
    <t>i</t>
  </si>
  <si>
    <t>c</t>
  </si>
  <si>
    <t>d</t>
  </si>
  <si>
    <t>e</t>
  </si>
  <si>
    <t>f</t>
  </si>
  <si>
    <t>g</t>
  </si>
  <si>
    <t>h</t>
  </si>
  <si>
    <t>Wykonanie podbudowy z mieszanki związanej cementem C1,5/2&lt;4 gr. 10cm (70x1,8)</t>
  </si>
  <si>
    <t>Wykonanie podbudowy z mieszanki kruszywa łamanego 0/31,5 gr. 10 cm (70x1,8)</t>
  </si>
  <si>
    <t>Wykonanie nawierzchni chodnika szer 1,8m z kostki betonowej szarej gr. 8cm na podsypce z miału kamiennego</t>
  </si>
  <si>
    <t>Wykonanie nawierzchni zjazdu szer. 1,8m z kostki betonowej czerwonej gr. 8cm na podsypce z miału kamiennego</t>
  </si>
  <si>
    <t xml:space="preserve">Wykonanie ścieku przykrawężnikowego szer. 20cm z kostki betonowej gr. 8cm na ławie betonowej C12/15 </t>
  </si>
  <si>
    <t>j</t>
  </si>
  <si>
    <t>Wykonanie ścieku podchodnikowego z korytek betonowych 60x50x15 - wg KPED 01.31 - 3 kpl.</t>
  </si>
  <si>
    <t>wykonanie poboczy z kruszywa 0/31,5 gr 10cm, zjazdów bitumicznych, profilowanie rowu i terenów zielonych z humusowaniem,</t>
  </si>
  <si>
    <t>Ustawienie obrzeża betonowego 8x30 na ławie betonowej C12/15 gr. 10cm z oporem</t>
  </si>
  <si>
    <t>wykonanie poszerzenia jezdni, pobocza bitumicznego, umocnienie wlotów przepustów brukiem kamiennym</t>
  </si>
  <si>
    <t>Wykonanie podbudowy z mieszanki związanej cementem C1,5/2&lt;4 gr. 10cm  (poszerzenie jezdni, pobocze bitumiczne)</t>
  </si>
  <si>
    <t>Wykonanie podbudowy z mieszanki kruszywa łamanego 0/31,5 gr. 20 cm (poszerzenie jezdni, pobocze bitumiczne)</t>
  </si>
  <si>
    <t>Regulacja wysokościowa włazów studni (11szt) i urządzeń obcych (12 szt zasuwa wodociągowa)</t>
  </si>
  <si>
    <t>Wykonanie przekładki nawierzchni jezdni z kostki kamiennej na betonie C12/15 - naprawy punktowe nierówności</t>
  </si>
  <si>
    <t xml:space="preserve">Wykop mechaniczny w gruncie kat. III z transportem na składowisko Wykonawcy wraz z utylizacją:                                                                                                        - Koryto 10cm pod konstrukcję zjazdów: P = 207,0m2,                                                                                                           - Koryto 30cm pod pobocze bitumiczne - odcinek 0+475 - 0+670 str. L: 195m x 1,0m = 195m2                                                                                                           - Koryto 30cm pod poszerzenie jezdni do szer. 5,0m - odcinek 0+000 - 0+275 str. L (275x0,5); 0+700 - 0+736 str. L (36x0,5), do szer. 5,5m - odcinek 0+275 - 0+390 str. P (115x0,5).                                                                                          </t>
  </si>
  <si>
    <t>Wykonanie chodnika i zjazdu, odcinek 0+285 - 0+355 str. 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</si>
</sst>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0"/>
  </numFmts>
  <fonts count="19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</font>
    <font>
      <b/>
      <sz val="12"/>
      <color theme="1"/>
      <name val="Calibri Light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</font>
    <font>
      <sz val="10"/>
      <color rgb="FFFF0000"/>
      <name val="Arial"/>
      <family val="2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 CE"/>
      <family val="2"/>
      <charset val="238"/>
    </font>
    <font>
      <sz val="8.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1" fillId="0" borderId="0"/>
    <xf numFmtId="44" fontId="11" fillId="0" borderId="0" applyFont="0" applyFill="0" applyBorder="0" applyAlignment="0" applyProtection="0"/>
  </cellStyleXfs>
  <cellXfs count="41">
    <xf numFmtId="0" fontId="0" fillId="0" borderId="0" xfId="0"/>
    <xf numFmtId="0" fontId="10" fillId="0" borderId="0" xfId="0" applyFont="1"/>
    <xf numFmtId="0" fontId="12" fillId="0" borderId="0" xfId="0" applyFont="1"/>
    <xf numFmtId="0" fontId="14" fillId="0" borderId="0" xfId="0" applyFont="1"/>
    <xf numFmtId="0" fontId="1" fillId="0" borderId="0" xfId="0" applyFont="1"/>
    <xf numFmtId="44" fontId="1" fillId="0" borderId="0" xfId="0" applyNumberFormat="1" applyFont="1"/>
    <xf numFmtId="0" fontId="16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4" fontId="1" fillId="0" borderId="1" xfId="4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4" fontId="0" fillId="0" borderId="0" xfId="0" applyNumberFormat="1"/>
    <xf numFmtId="0" fontId="12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8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44" fontId="1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44" fontId="5" fillId="0" borderId="1" xfId="0" applyNumberFormat="1" applyFont="1" applyBorder="1" applyAlignment="1">
      <alignment horizontal="right" vertical="center" wrapText="1"/>
    </xf>
    <xf numFmtId="44" fontId="17" fillId="0" borderId="1" xfId="0" applyNumberFormat="1" applyFont="1" applyBorder="1" applyAlignment="1">
      <alignment horizontal="right" vertical="center" wrapText="1"/>
    </xf>
  </cellXfs>
  <cellStyles count="5">
    <cellStyle name="Normalny" xfId="0" builtinId="0"/>
    <cellStyle name="Normalny 2" xfId="2" xr:uid="{8F239134-83F3-4133-A02B-BF0780165251}"/>
    <cellStyle name="Normalny 3" xfId="3" xr:uid="{C1688CCE-46E9-46D3-8CB6-C8C7BD27BB43}"/>
    <cellStyle name="Normalny 4" xfId="1" xr:uid="{99ECBFD8-6293-4F32-A19E-862FE79696CA}"/>
    <cellStyle name="Walutowy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43294</xdr:colOff>
      <xdr:row>1</xdr:row>
      <xdr:rowOff>0</xdr:rowOff>
    </xdr:from>
    <xdr:to>
      <xdr:col>9</xdr:col>
      <xdr:colOff>406976</xdr:colOff>
      <xdr:row>20</xdr:row>
      <xdr:rowOff>136166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6435379E-3BF9-4297-B267-B4A00C8ACE3C}"/>
            </a:ext>
          </a:extLst>
        </xdr:cNvPr>
        <xdr:cNvSpPr txBox="1"/>
      </xdr:nvSpPr>
      <xdr:spPr>
        <a:xfrm>
          <a:off x="43294" y="502227"/>
          <a:ext cx="5593773" cy="32620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l-PL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PRZEDMIAR  ROBÓT</a:t>
          </a:r>
        </a:p>
        <a:p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NAZWA INWESTYCJI:  	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Remont drogi powiatowej nr 2203D </a:t>
          </a:r>
        </a:p>
        <a:p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w miejscowości Prostynia, długości 736,0m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endParaRPr lang="pl-PL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	</a:t>
          </a:r>
          <a:r>
            <a:rPr lang="pl-PL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BRANŻA DROGOWA</a:t>
          </a: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	 </a:t>
          </a:r>
          <a:endParaRPr lang="pl-PL">
            <a:solidFill>
              <a:sysClr val="windowText" lastClr="000000"/>
            </a:solidFill>
            <a:effectLst/>
          </a:endParaRPr>
        </a:p>
        <a:p>
          <a:pPr hangingPunct="0"/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INWESTOR:		</a:t>
          </a:r>
          <a:r>
            <a:rPr lang="pl-PL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Powiat Legnicki</a:t>
          </a:r>
          <a:endParaRPr lang="pl-PL">
            <a:solidFill>
              <a:sysClr val="windowText" lastClr="000000"/>
            </a:solidFill>
            <a:effectLst/>
          </a:endParaRPr>
        </a:p>
        <a:p>
          <a:pPr eaLnBrk="1" fontAlgn="auto" latinLnBrk="0" hangingPunct="1"/>
          <a:r>
            <a:rPr lang="pl-PL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ADRES INWESTORA:	Plac Słowiański 1,  59-220 Legnica</a:t>
          </a:r>
          <a:endParaRPr lang="pl-PL">
            <a:solidFill>
              <a:sysClr val="windowText" lastClr="000000"/>
            </a:solidFill>
            <a:effectLst/>
          </a:endParaRPr>
        </a:p>
        <a:p>
          <a:pPr hangingPunct="0"/>
          <a:endParaRPr lang="pl-PL" sz="1100" b="1" cap="small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KOD CPV:		</a:t>
          </a:r>
          <a:r>
            <a:rPr lang="pl-P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45100000-8, 45233000-9, 45233140-2, 45233290-8.</a:t>
          </a:r>
          <a:r>
            <a:rPr lang="pl-PL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</a:t>
          </a:r>
        </a:p>
        <a:p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OPRACOWAŁ:		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Tomasz Solawa</a:t>
          </a:r>
          <a:endParaRPr lang="pl-PL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l-PL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DATA OPRACOWANIA:	</a:t>
          </a: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listopad 2024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1200"/>
            </a:lnSpc>
          </a:pPr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57979</xdr:colOff>
      <xdr:row>1</xdr:row>
      <xdr:rowOff>0</xdr:rowOff>
    </xdr:from>
    <xdr:to>
      <xdr:col>9</xdr:col>
      <xdr:colOff>1</xdr:colOff>
      <xdr:row>20</xdr:row>
      <xdr:rowOff>136166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BAC4DA3E-41FE-489F-8BF5-9211B534A9A9}"/>
            </a:ext>
          </a:extLst>
        </xdr:cNvPr>
        <xdr:cNvSpPr txBox="1"/>
      </xdr:nvSpPr>
      <xdr:spPr>
        <a:xfrm>
          <a:off x="57979" y="505239"/>
          <a:ext cx="5226326" cy="32835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l-PL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OGÓLNA CHARAKTERYSTYKA OBIEKTU</a:t>
          </a:r>
        </a:p>
        <a:p>
          <a:endParaRPr lang="pl-P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Inwestycja obejmuje wykonanie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remontu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odcinka jezdni drogi powiatowej 2203D długości 736m </a:t>
          </a:r>
          <a:r>
            <a:rPr lang="pl-PL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w miejscowości Prostynia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Zakres dotyczy wykonania nakładki bitumicznej z </a:t>
          </a:r>
          <a:r>
            <a:rPr lang="pl-P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warstwy profilującej AC16W i ścieralnej AC11S z betonu asfaltowego. Dodatkowo ścinka i utwardzenie poboczy kruszywem, utwardzenie nawierzchni istniejących zjazdów kruszywem i masą bitumiczną, odmulenie przepustów, wyprofilowanie istniejącego rowu, humusowanie terenów przyległych. Remont punktowy nawierzchni z kostki kamiennej. </a:t>
          </a:r>
        </a:p>
        <a:p>
          <a:pPr>
            <a:lnSpc>
              <a:spcPts val="1200"/>
            </a:lnSpc>
          </a:pPr>
          <a:endParaRPr lang="pl-PL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r>
            <a:rPr lang="pl-P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Szczegółowy opis prowadzenia robót znajduje</a:t>
          </a: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się w dokumentacji technicznej</a:t>
          </a:r>
        </a:p>
        <a:p>
          <a:pPr>
            <a:lnSpc>
              <a:spcPts val="1200"/>
            </a:lnSpc>
          </a:pPr>
          <a:endParaRPr lang="pl-PL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Przyjęto następujące założenia do przedmiaru:</a:t>
          </a:r>
        </a:p>
        <a:p>
          <a:pPr>
            <a:lnSpc>
              <a:spcPts val="1200"/>
            </a:lnSpc>
          </a:pP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grunt kategorii III suchy,</a:t>
          </a:r>
        </a:p>
        <a:p>
          <a:pPr>
            <a:lnSpc>
              <a:spcPts val="1200"/>
            </a:lnSpc>
          </a:pPr>
          <a:r>
            <a:rPr lang="pl-PL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wywóz gruntu na składowisko Wykonawcy wraz z utylizacją.</a:t>
          </a:r>
          <a:endParaRPr lang="pl-PL" sz="1100" b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BFD82-A4F8-4977-B552-0F363BD84C9A}">
  <dimension ref="A1"/>
  <sheetViews>
    <sheetView zoomScaleNormal="100" zoomScaleSheetLayoutView="130" workbookViewId="0">
      <selection activeCell="E24" sqref="E24"/>
    </sheetView>
  </sheetViews>
  <sheetFormatPr defaultRowHeight="13.2"/>
  <cols>
    <col min="1" max="1" width="5.6640625" customWidth="1"/>
  </cols>
  <sheetData>
    <row r="1" spans="1:1" ht="39.9" customHeight="1">
      <c r="A1" s="1"/>
    </row>
  </sheetData>
  <pageMargins left="1.1023622047244095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023C4-73BD-48C9-AAE0-B6B7F5B86D73}">
  <dimension ref="A1"/>
  <sheetViews>
    <sheetView tabSelected="1" zoomScale="115" zoomScaleNormal="115" zoomScaleSheetLayoutView="115" workbookViewId="0">
      <selection activeCell="C29" sqref="C29"/>
    </sheetView>
  </sheetViews>
  <sheetFormatPr defaultRowHeight="13.2"/>
  <cols>
    <col min="1" max="1" width="5.6640625" customWidth="1"/>
  </cols>
  <sheetData>
    <row r="1" ht="39.9" customHeight="1"/>
  </sheetData>
  <pageMargins left="1.1023622047244095" right="0.70866141732283461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9B3BD-E81C-4E80-A54D-8F93ADD04F6C}">
  <sheetPr>
    <pageSetUpPr fitToPage="1"/>
  </sheetPr>
  <dimension ref="A1:G53"/>
  <sheetViews>
    <sheetView topLeftCell="A22" zoomScale="81" zoomScaleNormal="81" zoomScaleSheetLayoutView="100" workbookViewId="0">
      <selection activeCell="I14" sqref="I14"/>
    </sheetView>
  </sheetViews>
  <sheetFormatPr defaultRowHeight="13.2"/>
  <cols>
    <col min="1" max="1" width="5" customWidth="1"/>
    <col min="2" max="2" width="15.44140625" customWidth="1"/>
    <col min="3" max="3" width="81.109375" customWidth="1"/>
    <col min="4" max="4" width="11.88671875" customWidth="1"/>
    <col min="5" max="5" width="13.5546875" customWidth="1"/>
    <col min="7" max="7" width="9.6640625" bestFit="1" customWidth="1"/>
  </cols>
  <sheetData>
    <row r="1" spans="1:7" ht="30" customHeight="1">
      <c r="A1" s="33" t="s">
        <v>1</v>
      </c>
      <c r="B1" s="33"/>
      <c r="C1" s="33"/>
      <c r="D1" s="33"/>
      <c r="E1" s="33"/>
    </row>
    <row r="2" spans="1:7" ht="30" customHeight="1">
      <c r="A2" s="34" t="s">
        <v>51</v>
      </c>
      <c r="B2" s="35"/>
      <c r="C2" s="35"/>
      <c r="D2" s="35"/>
      <c r="E2" s="35"/>
    </row>
    <row r="3" spans="1:7" ht="26.4">
      <c r="A3" s="7" t="s">
        <v>2</v>
      </c>
      <c r="B3" s="8" t="s">
        <v>3</v>
      </c>
      <c r="C3" s="7" t="s">
        <v>4</v>
      </c>
      <c r="D3" s="7" t="s">
        <v>5</v>
      </c>
      <c r="E3" s="9" t="s">
        <v>0</v>
      </c>
    </row>
    <row r="4" spans="1:7">
      <c r="A4" s="10">
        <v>1</v>
      </c>
      <c r="B4" s="10">
        <v>2</v>
      </c>
      <c r="C4" s="10">
        <v>3</v>
      </c>
      <c r="D4" s="10">
        <v>4</v>
      </c>
      <c r="E4" s="14">
        <v>5</v>
      </c>
    </row>
    <row r="5" spans="1:7">
      <c r="A5" s="10" t="s">
        <v>6</v>
      </c>
      <c r="B5" s="10" t="s">
        <v>7</v>
      </c>
      <c r="C5" s="15" t="s">
        <v>8</v>
      </c>
      <c r="D5" s="10" t="s">
        <v>6</v>
      </c>
      <c r="E5" s="11" t="s">
        <v>6</v>
      </c>
    </row>
    <row r="6" spans="1:7">
      <c r="A6" s="7">
        <v>1</v>
      </c>
      <c r="B6" s="7" t="s">
        <v>9</v>
      </c>
      <c r="C6" s="16" t="s">
        <v>29</v>
      </c>
      <c r="D6" s="7" t="s">
        <v>10</v>
      </c>
      <c r="E6" s="17">
        <v>0.73599999999999999</v>
      </c>
    </row>
    <row r="7" spans="1:7" ht="26.4">
      <c r="A7" s="7">
        <v>2</v>
      </c>
      <c r="B7" s="7" t="s">
        <v>9</v>
      </c>
      <c r="C7" s="16" t="s">
        <v>32</v>
      </c>
      <c r="D7" s="7" t="s">
        <v>31</v>
      </c>
      <c r="E7" s="9">
        <v>1</v>
      </c>
    </row>
    <row r="8" spans="1:7">
      <c r="A8" s="10" t="s">
        <v>6</v>
      </c>
      <c r="B8" s="10" t="s">
        <v>39</v>
      </c>
      <c r="C8" s="15" t="s">
        <v>40</v>
      </c>
      <c r="D8" s="10" t="s">
        <v>6</v>
      </c>
      <c r="E8" s="11" t="s">
        <v>6</v>
      </c>
    </row>
    <row r="9" spans="1:7" ht="105.6">
      <c r="A9" s="18">
        <v>3</v>
      </c>
      <c r="B9" s="19" t="s">
        <v>41</v>
      </c>
      <c r="C9" s="20" t="s">
        <v>97</v>
      </c>
      <c r="D9" s="21" t="s">
        <v>30</v>
      </c>
      <c r="E9" s="13">
        <f>207*0.1+195*0.3+275*0.5*0.3+36*0.5*0.3+115*0.5*0.3</f>
        <v>143.10000000000002</v>
      </c>
    </row>
    <row r="10" spans="1:7">
      <c r="A10" s="10" t="s">
        <v>6</v>
      </c>
      <c r="B10" s="10" t="s">
        <v>64</v>
      </c>
      <c r="C10" s="15" t="s">
        <v>65</v>
      </c>
      <c r="D10" s="10" t="s">
        <v>6</v>
      </c>
      <c r="E10" s="11" t="s">
        <v>6</v>
      </c>
    </row>
    <row r="11" spans="1:7" ht="26.4">
      <c r="A11" s="18">
        <v>4</v>
      </c>
      <c r="B11" s="19" t="s">
        <v>66</v>
      </c>
      <c r="C11" s="16" t="s">
        <v>67</v>
      </c>
      <c r="D11" s="21" t="s">
        <v>11</v>
      </c>
      <c r="E11" s="13">
        <v>13</v>
      </c>
    </row>
    <row r="12" spans="1:7" ht="26.4">
      <c r="A12" s="18">
        <v>5</v>
      </c>
      <c r="B12" s="19" t="s">
        <v>68</v>
      </c>
      <c r="C12" s="16" t="s">
        <v>95</v>
      </c>
      <c r="D12" s="7" t="s">
        <v>31</v>
      </c>
      <c r="E12" s="9">
        <v>23</v>
      </c>
    </row>
    <row r="13" spans="1:7">
      <c r="A13" s="10" t="s">
        <v>6</v>
      </c>
      <c r="B13" s="10" t="s">
        <v>12</v>
      </c>
      <c r="C13" s="15" t="s">
        <v>13</v>
      </c>
      <c r="D13" s="10" t="s">
        <v>6</v>
      </c>
      <c r="E13" s="11" t="s">
        <v>6</v>
      </c>
      <c r="G13" s="2"/>
    </row>
    <row r="14" spans="1:7" s="3" customFormat="1" ht="39.6">
      <c r="A14" s="19">
        <v>6</v>
      </c>
      <c r="B14" s="19" t="s">
        <v>14</v>
      </c>
      <c r="C14" s="22" t="s">
        <v>52</v>
      </c>
      <c r="D14" s="19" t="s">
        <v>21</v>
      </c>
      <c r="E14" s="13">
        <f>207+195+(275*0.5)+(36*0.5)+(115*0.5)</f>
        <v>615</v>
      </c>
      <c r="F14"/>
    </row>
    <row r="15" spans="1:7" ht="15.6">
      <c r="A15" s="19">
        <v>7</v>
      </c>
      <c r="B15" s="7" t="s">
        <v>14</v>
      </c>
      <c r="C15" s="16" t="s">
        <v>42</v>
      </c>
      <c r="D15" s="7" t="s">
        <v>21</v>
      </c>
      <c r="E15" s="9">
        <f>E20*2</f>
        <v>4796</v>
      </c>
    </row>
    <row r="16" spans="1:7" ht="26.4">
      <c r="A16" s="19">
        <v>8</v>
      </c>
      <c r="B16" s="7" t="s">
        <v>14</v>
      </c>
      <c r="C16" s="16" t="s">
        <v>93</v>
      </c>
      <c r="D16" s="7" t="s">
        <v>22</v>
      </c>
      <c r="E16" s="9">
        <f>195+(275*0.5)+(36*0.5)+(115*0.5)</f>
        <v>408</v>
      </c>
    </row>
    <row r="17" spans="1:6" ht="26.4">
      <c r="A17" s="19">
        <v>9</v>
      </c>
      <c r="B17" s="7" t="s">
        <v>14</v>
      </c>
      <c r="C17" s="16" t="s">
        <v>43</v>
      </c>
      <c r="D17" s="7" t="s">
        <v>22</v>
      </c>
      <c r="E17" s="9">
        <v>207</v>
      </c>
    </row>
    <row r="18" spans="1:6" s="2" customFormat="1" ht="26.4">
      <c r="A18" s="19">
        <v>10</v>
      </c>
      <c r="B18" s="7" t="s">
        <v>14</v>
      </c>
      <c r="C18" s="16" t="s">
        <v>94</v>
      </c>
      <c r="D18" s="7" t="s">
        <v>22</v>
      </c>
      <c r="E18" s="9">
        <f>E16</f>
        <v>408</v>
      </c>
    </row>
    <row r="19" spans="1:6">
      <c r="A19" s="10" t="s">
        <v>6</v>
      </c>
      <c r="B19" s="10" t="s">
        <v>15</v>
      </c>
      <c r="C19" s="15" t="s">
        <v>16</v>
      </c>
      <c r="D19" s="10" t="s">
        <v>6</v>
      </c>
      <c r="E19" s="11" t="s">
        <v>6</v>
      </c>
    </row>
    <row r="20" spans="1:6" ht="26.4">
      <c r="A20" s="7">
        <v>11</v>
      </c>
      <c r="B20" s="7" t="s">
        <v>17</v>
      </c>
      <c r="C20" s="16" t="s">
        <v>54</v>
      </c>
      <c r="D20" s="7" t="s">
        <v>22</v>
      </c>
      <c r="E20" s="9">
        <f>2057+341</f>
        <v>2398</v>
      </c>
      <c r="F20" s="23"/>
    </row>
    <row r="21" spans="1:6" ht="26.4">
      <c r="A21" s="7">
        <v>12</v>
      </c>
      <c r="B21" s="7" t="s">
        <v>17</v>
      </c>
      <c r="C21" s="16" t="s">
        <v>56</v>
      </c>
      <c r="D21" s="7" t="s">
        <v>22</v>
      </c>
      <c r="E21" s="9">
        <f>207+195</f>
        <v>402</v>
      </c>
    </row>
    <row r="22" spans="1:6" ht="26.4">
      <c r="A22" s="7">
        <v>13</v>
      </c>
      <c r="B22" s="7" t="s">
        <v>20</v>
      </c>
      <c r="C22" s="16" t="s">
        <v>55</v>
      </c>
      <c r="D22" s="7" t="s">
        <v>38</v>
      </c>
      <c r="E22" s="9">
        <f>E20*0.125+470*0.1*0.125</f>
        <v>305.625</v>
      </c>
    </row>
    <row r="23" spans="1:6" ht="26.4">
      <c r="A23" s="7">
        <v>14</v>
      </c>
      <c r="B23" s="7" t="s">
        <v>20</v>
      </c>
      <c r="C23" s="16" t="s">
        <v>57</v>
      </c>
      <c r="D23" s="7" t="s">
        <v>22</v>
      </c>
      <c r="E23" s="9">
        <f>E21</f>
        <v>402</v>
      </c>
    </row>
    <row r="24" spans="1:6" ht="26.4">
      <c r="A24" s="7">
        <v>15</v>
      </c>
      <c r="B24" s="7" t="s">
        <v>36</v>
      </c>
      <c r="C24" s="16" t="s">
        <v>96</v>
      </c>
      <c r="D24" s="7" t="s">
        <v>22</v>
      </c>
      <c r="E24" s="9">
        <v>100</v>
      </c>
    </row>
    <row r="25" spans="1:6" ht="26.4" customHeight="1">
      <c r="A25" s="7">
        <v>16</v>
      </c>
      <c r="B25" s="7" t="s">
        <v>36</v>
      </c>
      <c r="C25" s="16" t="s">
        <v>53</v>
      </c>
      <c r="D25" s="7" t="s">
        <v>22</v>
      </c>
      <c r="E25" s="9">
        <f>15+6+9+5+8+8+5+5</f>
        <v>61</v>
      </c>
    </row>
    <row r="26" spans="1:6">
      <c r="A26" s="10" t="s">
        <v>6</v>
      </c>
      <c r="B26" s="10" t="s">
        <v>18</v>
      </c>
      <c r="C26" s="15" t="s">
        <v>19</v>
      </c>
      <c r="D26" s="10" t="s">
        <v>6</v>
      </c>
      <c r="E26" s="11" t="s">
        <v>6</v>
      </c>
    </row>
    <row r="27" spans="1:6" ht="39.6">
      <c r="A27" s="7">
        <v>17</v>
      </c>
      <c r="B27" s="7" t="s">
        <v>69</v>
      </c>
      <c r="C27" s="16" t="s">
        <v>70</v>
      </c>
      <c r="D27" s="7" t="s">
        <v>21</v>
      </c>
      <c r="E27" s="9">
        <v>18</v>
      </c>
    </row>
    <row r="28" spans="1:6" ht="26.4">
      <c r="A28" s="7">
        <v>18</v>
      </c>
      <c r="B28" s="7" t="s">
        <v>33</v>
      </c>
      <c r="C28" s="16" t="s">
        <v>37</v>
      </c>
      <c r="D28" s="7" t="s">
        <v>21</v>
      </c>
      <c r="E28" s="9">
        <f>(290+275+10+20+25+30+60+100)*0.75+(670-475)*0.5</f>
        <v>705</v>
      </c>
    </row>
    <row r="29" spans="1:6" ht="26.4">
      <c r="A29" s="7">
        <v>19</v>
      </c>
      <c r="B29" s="7" t="s">
        <v>33</v>
      </c>
      <c r="C29" s="16" t="s">
        <v>34</v>
      </c>
      <c r="D29" s="7" t="s">
        <v>30</v>
      </c>
      <c r="E29" s="9">
        <f>E28*0.1</f>
        <v>70.5</v>
      </c>
    </row>
    <row r="30" spans="1:6" ht="39.6">
      <c r="A30" s="7">
        <v>20</v>
      </c>
      <c r="B30" s="7" t="s">
        <v>33</v>
      </c>
      <c r="C30" s="16" t="s">
        <v>44</v>
      </c>
      <c r="D30" s="7" t="s">
        <v>21</v>
      </c>
      <c r="E30" s="9">
        <f>E28</f>
        <v>705</v>
      </c>
    </row>
    <row r="31" spans="1:6" ht="26.4">
      <c r="A31" s="7">
        <v>21</v>
      </c>
      <c r="B31" s="7" t="s">
        <v>35</v>
      </c>
      <c r="C31" s="16" t="s">
        <v>58</v>
      </c>
      <c r="D31" s="7" t="s">
        <v>11</v>
      </c>
      <c r="E31" s="9">
        <v>275</v>
      </c>
    </row>
    <row r="32" spans="1:6" ht="39.6">
      <c r="A32" s="7">
        <v>22</v>
      </c>
      <c r="B32" s="7" t="s">
        <v>35</v>
      </c>
      <c r="C32" s="16" t="s">
        <v>59</v>
      </c>
      <c r="D32" s="7" t="s">
        <v>11</v>
      </c>
      <c r="E32" s="9">
        <f>355+150</f>
        <v>505</v>
      </c>
    </row>
    <row r="33" spans="1:6" ht="26.4">
      <c r="A33" s="7">
        <v>23</v>
      </c>
      <c r="B33" s="7" t="s">
        <v>35</v>
      </c>
      <c r="C33" s="16" t="s">
        <v>60</v>
      </c>
      <c r="D33" s="7" t="s">
        <v>31</v>
      </c>
      <c r="E33" s="9">
        <v>3</v>
      </c>
    </row>
    <row r="34" spans="1:6">
      <c r="A34" s="10" t="s">
        <v>6</v>
      </c>
      <c r="B34" s="10" t="s">
        <v>45</v>
      </c>
      <c r="C34" s="15" t="s">
        <v>46</v>
      </c>
      <c r="D34" s="10" t="s">
        <v>6</v>
      </c>
      <c r="E34" s="11" t="s">
        <v>6</v>
      </c>
    </row>
    <row r="35" spans="1:6" ht="39.6">
      <c r="A35" s="7">
        <v>24</v>
      </c>
      <c r="B35" s="19" t="s">
        <v>47</v>
      </c>
      <c r="C35" s="22" t="s">
        <v>61</v>
      </c>
      <c r="D35" s="19" t="s">
        <v>21</v>
      </c>
      <c r="E35" s="13">
        <f>(285+66+736)*0.12</f>
        <v>130.44</v>
      </c>
      <c r="F35" s="24"/>
    </row>
    <row r="36" spans="1:6">
      <c r="A36" s="10" t="s">
        <v>6</v>
      </c>
      <c r="B36" s="10" t="s">
        <v>48</v>
      </c>
      <c r="C36" s="15" t="s">
        <v>49</v>
      </c>
      <c r="D36" s="10" t="s">
        <v>6</v>
      </c>
      <c r="E36" s="11" t="s">
        <v>6</v>
      </c>
    </row>
    <row r="37" spans="1:6" ht="12.75" customHeight="1">
      <c r="A37" s="7">
        <v>25</v>
      </c>
      <c r="B37" s="19"/>
      <c r="C37" s="16" t="s">
        <v>62</v>
      </c>
      <c r="D37" s="7" t="s">
        <v>11</v>
      </c>
      <c r="E37" s="9">
        <v>6</v>
      </c>
    </row>
    <row r="38" spans="1:6" ht="26.4">
      <c r="A38" s="7">
        <v>26</v>
      </c>
      <c r="B38" s="19"/>
      <c r="C38" s="16" t="s">
        <v>63</v>
      </c>
      <c r="D38" s="7" t="s">
        <v>11</v>
      </c>
      <c r="E38" s="9">
        <v>12</v>
      </c>
    </row>
    <row r="39" spans="1:6" ht="12.75" customHeight="1">
      <c r="A39" s="30">
        <v>27</v>
      </c>
      <c r="B39" s="19"/>
      <c r="C39" s="15" t="s">
        <v>98</v>
      </c>
      <c r="D39" s="10" t="s">
        <v>6</v>
      </c>
      <c r="E39" s="11" t="s">
        <v>6</v>
      </c>
    </row>
    <row r="40" spans="1:6" ht="26.4">
      <c r="A40" s="31"/>
      <c r="B40" s="19" t="s">
        <v>74</v>
      </c>
      <c r="C40" s="16" t="s">
        <v>71</v>
      </c>
      <c r="D40" s="7" t="s">
        <v>30</v>
      </c>
      <c r="E40" s="9">
        <f>70*2.2*0.2</f>
        <v>30.8</v>
      </c>
    </row>
    <row r="41" spans="1:6" ht="26.4">
      <c r="A41" s="31"/>
      <c r="B41" s="19" t="s">
        <v>75</v>
      </c>
      <c r="C41" s="22" t="s">
        <v>72</v>
      </c>
      <c r="D41" s="7" t="s">
        <v>22</v>
      </c>
      <c r="E41" s="9">
        <f>70*2</f>
        <v>140</v>
      </c>
    </row>
    <row r="42" spans="1:6" ht="26.4">
      <c r="A42" s="31"/>
      <c r="B42" s="19" t="s">
        <v>77</v>
      </c>
      <c r="C42" s="16" t="s">
        <v>83</v>
      </c>
      <c r="D42" s="7" t="s">
        <v>22</v>
      </c>
      <c r="E42" s="9">
        <v>126</v>
      </c>
    </row>
    <row r="43" spans="1:6" ht="26.4">
      <c r="A43" s="31"/>
      <c r="B43" s="19" t="s">
        <v>78</v>
      </c>
      <c r="C43" s="16" t="s">
        <v>84</v>
      </c>
      <c r="D43" s="7" t="s">
        <v>22</v>
      </c>
      <c r="E43" s="9">
        <f>70*1.8</f>
        <v>126</v>
      </c>
    </row>
    <row r="44" spans="1:6" ht="26.4">
      <c r="A44" s="31"/>
      <c r="B44" s="19" t="s">
        <v>79</v>
      </c>
      <c r="C44" s="16" t="s">
        <v>85</v>
      </c>
      <c r="D44" s="7" t="s">
        <v>22</v>
      </c>
      <c r="E44" s="9">
        <v>120</v>
      </c>
    </row>
    <row r="45" spans="1:6" ht="26.4">
      <c r="A45" s="31"/>
      <c r="B45" s="19" t="s">
        <v>80</v>
      </c>
      <c r="C45" s="16" t="s">
        <v>86</v>
      </c>
      <c r="D45" s="7" t="s">
        <v>22</v>
      </c>
      <c r="E45" s="9">
        <v>14</v>
      </c>
    </row>
    <row r="46" spans="1:6" ht="26.4">
      <c r="A46" s="31"/>
      <c r="B46" s="19" t="s">
        <v>81</v>
      </c>
      <c r="C46" s="16" t="s">
        <v>87</v>
      </c>
      <c r="D46" s="7" t="s">
        <v>11</v>
      </c>
      <c r="E46" s="9">
        <v>70</v>
      </c>
    </row>
    <row r="47" spans="1:6" ht="26.4">
      <c r="A47" s="31"/>
      <c r="B47" s="19" t="s">
        <v>82</v>
      </c>
      <c r="C47" s="16" t="s">
        <v>89</v>
      </c>
      <c r="D47" s="7" t="s">
        <v>11</v>
      </c>
      <c r="E47" s="9">
        <f>3*2.5</f>
        <v>7.5</v>
      </c>
    </row>
    <row r="48" spans="1:6" ht="26.4">
      <c r="A48" s="31"/>
      <c r="B48" s="19" t="s">
        <v>76</v>
      </c>
      <c r="C48" s="16" t="s">
        <v>73</v>
      </c>
      <c r="D48" s="7" t="s">
        <v>11</v>
      </c>
      <c r="E48" s="9">
        <v>70</v>
      </c>
    </row>
    <row r="49" spans="1:5" ht="26.4">
      <c r="A49" s="32"/>
      <c r="B49" s="19" t="s">
        <v>88</v>
      </c>
      <c r="C49" s="16" t="s">
        <v>91</v>
      </c>
      <c r="D49" s="7" t="s">
        <v>11</v>
      </c>
      <c r="E49" s="9">
        <v>71</v>
      </c>
    </row>
    <row r="50" spans="1:5" ht="2.25" customHeight="1">
      <c r="A50" s="25"/>
      <c r="B50" s="19"/>
      <c r="C50" s="26"/>
      <c r="D50" s="27"/>
      <c r="E50" s="28"/>
    </row>
    <row r="51" spans="1:5">
      <c r="A51" s="29" t="s">
        <v>50</v>
      </c>
    </row>
    <row r="52" spans="1:5">
      <c r="A52" s="29" t="s">
        <v>90</v>
      </c>
    </row>
    <row r="53" spans="1:5">
      <c r="A53" s="29" t="s">
        <v>92</v>
      </c>
    </row>
  </sheetData>
  <mergeCells count="3">
    <mergeCell ref="A39:A49"/>
    <mergeCell ref="A1:E1"/>
    <mergeCell ref="A2:E2"/>
  </mergeCells>
  <phoneticPr fontId="2" type="noConversion"/>
  <pageMargins left="1.1023622047244095" right="0.51181102362204722" top="0.74803149606299213" bottom="0.74803149606299213" header="0.31496062992125984" footer="0.31496062992125984"/>
  <pageSetup paperSize="9" scale="59" orientation="portrait" r:id="rId1"/>
  <rowBreaks count="1" manualBreakCount="1">
    <brk id="53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7CE12-1909-498F-B7BA-E2479909027B}">
  <sheetPr>
    <pageSetUpPr fitToPage="1"/>
  </sheetPr>
  <dimension ref="A1:H53"/>
  <sheetViews>
    <sheetView zoomScale="130" zoomScaleNormal="130" workbookViewId="0">
      <selection sqref="A1:G1"/>
    </sheetView>
  </sheetViews>
  <sheetFormatPr defaultColWidth="9.109375" defaultRowHeight="13.2"/>
  <cols>
    <col min="1" max="1" width="5" style="4" customWidth="1"/>
    <col min="2" max="2" width="11.44140625" style="4" customWidth="1"/>
    <col min="3" max="3" width="53.5546875" style="4" customWidth="1"/>
    <col min="4" max="5" width="9.44140625" style="4" customWidth="1"/>
    <col min="6" max="6" width="12.33203125" style="4" bestFit="1" customWidth="1"/>
    <col min="7" max="7" width="13.44140625" style="4" customWidth="1"/>
    <col min="8" max="8" width="13.44140625" style="4" bestFit="1" customWidth="1"/>
    <col min="9" max="16384" width="9.109375" style="4"/>
  </cols>
  <sheetData>
    <row r="1" spans="1:7" ht="30" customHeight="1">
      <c r="A1" s="33" t="s">
        <v>25</v>
      </c>
      <c r="B1" s="33"/>
      <c r="C1" s="33"/>
      <c r="D1" s="33"/>
      <c r="E1" s="33"/>
      <c r="F1" s="33"/>
      <c r="G1" s="33"/>
    </row>
    <row r="2" spans="1:7" ht="30" customHeight="1">
      <c r="A2" s="34" t="s">
        <v>51</v>
      </c>
      <c r="B2" s="34"/>
      <c r="C2" s="34"/>
      <c r="D2" s="34"/>
      <c r="E2" s="34"/>
      <c r="F2" s="34"/>
      <c r="G2" s="34"/>
    </row>
    <row r="3" spans="1:7" ht="26.4">
      <c r="A3" s="7" t="s">
        <v>2</v>
      </c>
      <c r="B3" s="8" t="s">
        <v>3</v>
      </c>
      <c r="C3" s="7" t="s">
        <v>4</v>
      </c>
      <c r="D3" s="7" t="s">
        <v>5</v>
      </c>
      <c r="E3" s="9" t="s">
        <v>0</v>
      </c>
      <c r="F3" s="9" t="s">
        <v>23</v>
      </c>
      <c r="G3" s="9" t="s">
        <v>24</v>
      </c>
    </row>
    <row r="4" spans="1:7">
      <c r="A4" s="10">
        <v>1</v>
      </c>
      <c r="B4" s="10">
        <v>2</v>
      </c>
      <c r="C4" s="10">
        <v>3</v>
      </c>
      <c r="D4" s="10">
        <v>4</v>
      </c>
      <c r="E4" s="14">
        <v>5</v>
      </c>
      <c r="F4" s="10">
        <v>6</v>
      </c>
      <c r="G4" s="10">
        <v>7</v>
      </c>
    </row>
    <row r="5" spans="1:7">
      <c r="A5" s="10" t="s">
        <v>6</v>
      </c>
      <c r="B5" s="10" t="s">
        <v>7</v>
      </c>
      <c r="C5" s="15" t="s">
        <v>8</v>
      </c>
      <c r="D5" s="10" t="s">
        <v>6</v>
      </c>
      <c r="E5" s="11" t="s">
        <v>6</v>
      </c>
      <c r="F5" s="10" t="s">
        <v>6</v>
      </c>
      <c r="G5" s="11" t="s">
        <v>6</v>
      </c>
    </row>
    <row r="6" spans="1:7" customFormat="1">
      <c r="A6" s="7">
        <v>1</v>
      </c>
      <c r="B6" s="7" t="s">
        <v>9</v>
      </c>
      <c r="C6" s="16" t="s">
        <v>29</v>
      </c>
      <c r="D6" s="7" t="s">
        <v>10</v>
      </c>
      <c r="E6" s="17">
        <v>0.73599999999999999</v>
      </c>
      <c r="F6" s="12"/>
      <c r="G6" s="12">
        <f>E6*F6</f>
        <v>0</v>
      </c>
    </row>
    <row r="7" spans="1:7" customFormat="1" ht="26.4">
      <c r="A7" s="7">
        <v>2</v>
      </c>
      <c r="B7" s="7" t="s">
        <v>9</v>
      </c>
      <c r="C7" s="16" t="s">
        <v>32</v>
      </c>
      <c r="D7" s="7" t="s">
        <v>31</v>
      </c>
      <c r="E7" s="9">
        <v>1</v>
      </c>
      <c r="F7" s="12"/>
      <c r="G7" s="12">
        <f t="shared" ref="G7" si="0">E7*F7</f>
        <v>0</v>
      </c>
    </row>
    <row r="8" spans="1:7" customFormat="1">
      <c r="A8" s="10" t="s">
        <v>6</v>
      </c>
      <c r="B8" s="10" t="s">
        <v>39</v>
      </c>
      <c r="C8" s="15" t="s">
        <v>40</v>
      </c>
      <c r="D8" s="10" t="s">
        <v>6</v>
      </c>
      <c r="E8" s="11" t="s">
        <v>6</v>
      </c>
      <c r="F8" s="10" t="s">
        <v>6</v>
      </c>
      <c r="G8" s="11" t="s">
        <v>6</v>
      </c>
    </row>
    <row r="9" spans="1:7" customFormat="1" ht="105.6">
      <c r="A9" s="18">
        <v>3</v>
      </c>
      <c r="B9" s="19" t="s">
        <v>41</v>
      </c>
      <c r="C9" s="20" t="s">
        <v>97</v>
      </c>
      <c r="D9" s="21" t="s">
        <v>30</v>
      </c>
      <c r="E9" s="13">
        <f>207*0.1+195*0.3+275*0.5*0.3+36*0.5*0.3+115*0.5*0.3</f>
        <v>143.10000000000002</v>
      </c>
      <c r="F9" s="12"/>
      <c r="G9" s="12">
        <f t="shared" ref="G9" si="1">E9*F9</f>
        <v>0</v>
      </c>
    </row>
    <row r="10" spans="1:7" customFormat="1">
      <c r="A10" s="10" t="s">
        <v>6</v>
      </c>
      <c r="B10" s="10" t="s">
        <v>64</v>
      </c>
      <c r="C10" s="15" t="s">
        <v>65</v>
      </c>
      <c r="D10" s="10" t="s">
        <v>6</v>
      </c>
      <c r="E10" s="11" t="s">
        <v>6</v>
      </c>
      <c r="F10" s="10" t="s">
        <v>6</v>
      </c>
      <c r="G10" s="11" t="s">
        <v>6</v>
      </c>
    </row>
    <row r="11" spans="1:7" customFormat="1" ht="39.6">
      <c r="A11" s="18">
        <v>4</v>
      </c>
      <c r="B11" s="19" t="s">
        <v>66</v>
      </c>
      <c r="C11" s="16" t="s">
        <v>67</v>
      </c>
      <c r="D11" s="21" t="s">
        <v>11</v>
      </c>
      <c r="E11" s="13">
        <v>13</v>
      </c>
      <c r="F11" s="12"/>
      <c r="G11" s="12">
        <f t="shared" ref="G11" si="2">E11*F11</f>
        <v>0</v>
      </c>
    </row>
    <row r="12" spans="1:7" s="3" customFormat="1" ht="26.4">
      <c r="A12" s="18">
        <v>5</v>
      </c>
      <c r="B12" s="19" t="s">
        <v>68</v>
      </c>
      <c r="C12" s="16" t="s">
        <v>95</v>
      </c>
      <c r="D12" s="7" t="s">
        <v>31</v>
      </c>
      <c r="E12" s="9">
        <v>23</v>
      </c>
      <c r="F12" s="12"/>
      <c r="G12" s="12">
        <f t="shared" ref="G12:G17" si="3">E12*F12</f>
        <v>0</v>
      </c>
    </row>
    <row r="13" spans="1:7" customFormat="1">
      <c r="A13" s="10" t="s">
        <v>6</v>
      </c>
      <c r="B13" s="10" t="s">
        <v>12</v>
      </c>
      <c r="C13" s="15" t="s">
        <v>13</v>
      </c>
      <c r="D13" s="10" t="s">
        <v>6</v>
      </c>
      <c r="E13" s="11" t="s">
        <v>6</v>
      </c>
      <c r="F13" s="10" t="s">
        <v>6</v>
      </c>
      <c r="G13" s="11" t="s">
        <v>6</v>
      </c>
    </row>
    <row r="14" spans="1:7" customFormat="1" ht="39.6">
      <c r="A14" s="19">
        <v>6</v>
      </c>
      <c r="B14" s="19" t="s">
        <v>14</v>
      </c>
      <c r="C14" s="22" t="s">
        <v>52</v>
      </c>
      <c r="D14" s="19" t="s">
        <v>21</v>
      </c>
      <c r="E14" s="13">
        <f>207+195+(275*0.5)+(36*0.5)+(115*0.5)</f>
        <v>615</v>
      </c>
      <c r="F14" s="12"/>
      <c r="G14" s="12">
        <f t="shared" ref="G14" si="4">E14*F14</f>
        <v>0</v>
      </c>
    </row>
    <row r="15" spans="1:7" customFormat="1" ht="15.6">
      <c r="A15" s="19">
        <v>7</v>
      </c>
      <c r="B15" s="7" t="s">
        <v>14</v>
      </c>
      <c r="C15" s="16" t="s">
        <v>42</v>
      </c>
      <c r="D15" s="7" t="s">
        <v>21</v>
      </c>
      <c r="E15" s="9">
        <f>E20*2</f>
        <v>4796</v>
      </c>
      <c r="F15" s="12"/>
      <c r="G15" s="12">
        <f t="shared" si="3"/>
        <v>0</v>
      </c>
    </row>
    <row r="16" spans="1:7" s="2" customFormat="1" ht="26.4">
      <c r="A16" s="19">
        <v>8</v>
      </c>
      <c r="B16" s="7" t="s">
        <v>14</v>
      </c>
      <c r="C16" s="16" t="s">
        <v>93</v>
      </c>
      <c r="D16" s="7" t="s">
        <v>22</v>
      </c>
      <c r="E16" s="9">
        <f>195+(275*0.5)+(36*0.5)+(115*0.5)</f>
        <v>408</v>
      </c>
      <c r="F16" s="12"/>
      <c r="G16" s="12">
        <f t="shared" si="3"/>
        <v>0</v>
      </c>
    </row>
    <row r="17" spans="1:7" customFormat="1" ht="26.4">
      <c r="A17" s="19">
        <v>9</v>
      </c>
      <c r="B17" s="7" t="s">
        <v>14</v>
      </c>
      <c r="C17" s="16" t="s">
        <v>43</v>
      </c>
      <c r="D17" s="7" t="s">
        <v>22</v>
      </c>
      <c r="E17" s="9">
        <v>207</v>
      </c>
      <c r="F17" s="12"/>
      <c r="G17" s="12">
        <f t="shared" si="3"/>
        <v>0</v>
      </c>
    </row>
    <row r="18" spans="1:7" customFormat="1" ht="26.4">
      <c r="A18" s="19">
        <v>10</v>
      </c>
      <c r="B18" s="7" t="s">
        <v>14</v>
      </c>
      <c r="C18" s="16" t="s">
        <v>94</v>
      </c>
      <c r="D18" s="7" t="s">
        <v>22</v>
      </c>
      <c r="E18" s="9">
        <f>E16</f>
        <v>408</v>
      </c>
      <c r="F18" s="12"/>
      <c r="G18" s="12">
        <f t="shared" ref="G18:G24" si="5">E18*F18</f>
        <v>0</v>
      </c>
    </row>
    <row r="19" spans="1:7" customFormat="1">
      <c r="A19" s="10" t="s">
        <v>6</v>
      </c>
      <c r="B19" s="10" t="s">
        <v>15</v>
      </c>
      <c r="C19" s="15" t="s">
        <v>16</v>
      </c>
      <c r="D19" s="10" t="s">
        <v>6</v>
      </c>
      <c r="E19" s="11" t="s">
        <v>6</v>
      </c>
      <c r="F19" s="10" t="s">
        <v>6</v>
      </c>
      <c r="G19" s="11" t="s">
        <v>6</v>
      </c>
    </row>
    <row r="20" spans="1:7" customFormat="1" ht="26.4">
      <c r="A20" s="7">
        <v>11</v>
      </c>
      <c r="B20" s="7" t="s">
        <v>17</v>
      </c>
      <c r="C20" s="16" t="s">
        <v>54</v>
      </c>
      <c r="D20" s="7" t="s">
        <v>22</v>
      </c>
      <c r="E20" s="9">
        <f>2057+341</f>
        <v>2398</v>
      </c>
      <c r="F20" s="12"/>
      <c r="G20" s="12">
        <f t="shared" si="5"/>
        <v>0</v>
      </c>
    </row>
    <row r="21" spans="1:7" customFormat="1" ht="26.4">
      <c r="A21" s="7">
        <v>12</v>
      </c>
      <c r="B21" s="7" t="s">
        <v>17</v>
      </c>
      <c r="C21" s="16" t="s">
        <v>56</v>
      </c>
      <c r="D21" s="7" t="s">
        <v>22</v>
      </c>
      <c r="E21" s="9">
        <f>207+195</f>
        <v>402</v>
      </c>
      <c r="F21" s="12"/>
      <c r="G21" s="12">
        <f t="shared" si="5"/>
        <v>0</v>
      </c>
    </row>
    <row r="22" spans="1:7" customFormat="1" ht="26.4">
      <c r="A22" s="7">
        <v>13</v>
      </c>
      <c r="B22" s="7" t="s">
        <v>20</v>
      </c>
      <c r="C22" s="16" t="s">
        <v>55</v>
      </c>
      <c r="D22" s="7" t="s">
        <v>38</v>
      </c>
      <c r="E22" s="9">
        <f>E20*0.125+470*0.1*0.125</f>
        <v>305.625</v>
      </c>
      <c r="F22" s="12"/>
      <c r="G22" s="12">
        <f t="shared" si="5"/>
        <v>0</v>
      </c>
    </row>
    <row r="23" spans="1:7" customFormat="1" ht="26.4">
      <c r="A23" s="7">
        <v>14</v>
      </c>
      <c r="B23" s="7" t="s">
        <v>20</v>
      </c>
      <c r="C23" s="16" t="s">
        <v>57</v>
      </c>
      <c r="D23" s="7" t="s">
        <v>22</v>
      </c>
      <c r="E23" s="9">
        <f>E21</f>
        <v>402</v>
      </c>
      <c r="F23" s="12"/>
      <c r="G23" s="12">
        <f t="shared" si="5"/>
        <v>0</v>
      </c>
    </row>
    <row r="24" spans="1:7" customFormat="1" ht="26.4">
      <c r="A24" s="7">
        <v>15</v>
      </c>
      <c r="B24" s="7" t="s">
        <v>36</v>
      </c>
      <c r="C24" s="16" t="s">
        <v>96</v>
      </c>
      <c r="D24" s="7" t="s">
        <v>22</v>
      </c>
      <c r="E24" s="9">
        <v>100</v>
      </c>
      <c r="F24" s="12"/>
      <c r="G24" s="12">
        <f t="shared" si="5"/>
        <v>0</v>
      </c>
    </row>
    <row r="25" spans="1:7" customFormat="1" ht="26.4">
      <c r="A25" s="7">
        <v>16</v>
      </c>
      <c r="B25" s="7" t="s">
        <v>36</v>
      </c>
      <c r="C25" s="16" t="s">
        <v>53</v>
      </c>
      <c r="D25" s="7" t="s">
        <v>22</v>
      </c>
      <c r="E25" s="9">
        <f>15+6+9+5+8+8+5+5</f>
        <v>61</v>
      </c>
      <c r="F25" s="12"/>
      <c r="G25" s="12">
        <f t="shared" ref="G25:G30" si="6">E25*F25</f>
        <v>0</v>
      </c>
    </row>
    <row r="26" spans="1:7" customFormat="1">
      <c r="A26" s="10" t="s">
        <v>6</v>
      </c>
      <c r="B26" s="10" t="s">
        <v>18</v>
      </c>
      <c r="C26" s="15" t="s">
        <v>19</v>
      </c>
      <c r="D26" s="10" t="s">
        <v>6</v>
      </c>
      <c r="E26" s="11" t="s">
        <v>6</v>
      </c>
      <c r="F26" s="10" t="s">
        <v>6</v>
      </c>
      <c r="G26" s="11" t="s">
        <v>6</v>
      </c>
    </row>
    <row r="27" spans="1:7" customFormat="1" ht="39.6">
      <c r="A27" s="7">
        <v>17</v>
      </c>
      <c r="B27" s="7" t="s">
        <v>69</v>
      </c>
      <c r="C27" s="16" t="s">
        <v>70</v>
      </c>
      <c r="D27" s="7" t="s">
        <v>21</v>
      </c>
      <c r="E27" s="9">
        <v>18</v>
      </c>
      <c r="F27" s="12"/>
      <c r="G27" s="12">
        <f t="shared" si="6"/>
        <v>0</v>
      </c>
    </row>
    <row r="28" spans="1:7" customFormat="1" ht="26.4">
      <c r="A28" s="7">
        <v>18</v>
      </c>
      <c r="B28" s="7" t="s">
        <v>33</v>
      </c>
      <c r="C28" s="16" t="s">
        <v>37</v>
      </c>
      <c r="D28" s="7" t="s">
        <v>21</v>
      </c>
      <c r="E28" s="9">
        <f>(290+275+10+20+25+30+60+100)*0.75+(670-475)*0.5</f>
        <v>705</v>
      </c>
      <c r="F28" s="12"/>
      <c r="G28" s="12">
        <f t="shared" si="6"/>
        <v>0</v>
      </c>
    </row>
    <row r="29" spans="1:7" customFormat="1" ht="26.4">
      <c r="A29" s="7">
        <v>19</v>
      </c>
      <c r="B29" s="7" t="s">
        <v>33</v>
      </c>
      <c r="C29" s="16" t="s">
        <v>34</v>
      </c>
      <c r="D29" s="7" t="s">
        <v>30</v>
      </c>
      <c r="E29" s="9">
        <f>E28*0.1</f>
        <v>70.5</v>
      </c>
      <c r="F29" s="12"/>
      <c r="G29" s="12">
        <f t="shared" si="6"/>
        <v>0</v>
      </c>
    </row>
    <row r="30" spans="1:7" customFormat="1" ht="39.6">
      <c r="A30" s="7">
        <v>20</v>
      </c>
      <c r="B30" s="7" t="s">
        <v>33</v>
      </c>
      <c r="C30" s="16" t="s">
        <v>44</v>
      </c>
      <c r="D30" s="7" t="s">
        <v>21</v>
      </c>
      <c r="E30" s="9">
        <f>E28</f>
        <v>705</v>
      </c>
      <c r="F30" s="12"/>
      <c r="G30" s="12">
        <f t="shared" si="6"/>
        <v>0</v>
      </c>
    </row>
    <row r="31" spans="1:7" customFormat="1" ht="26.4">
      <c r="A31" s="7">
        <v>21</v>
      </c>
      <c r="B31" s="7" t="s">
        <v>35</v>
      </c>
      <c r="C31" s="16" t="s">
        <v>58</v>
      </c>
      <c r="D31" s="7" t="s">
        <v>11</v>
      </c>
      <c r="E31" s="9">
        <v>275</v>
      </c>
      <c r="F31" s="12"/>
      <c r="G31" s="12">
        <f>E31*F31</f>
        <v>0</v>
      </c>
    </row>
    <row r="32" spans="1:7" customFormat="1" ht="39.6">
      <c r="A32" s="7">
        <v>22</v>
      </c>
      <c r="B32" s="7" t="s">
        <v>35</v>
      </c>
      <c r="C32" s="16" t="s">
        <v>59</v>
      </c>
      <c r="D32" s="7" t="s">
        <v>11</v>
      </c>
      <c r="E32" s="9">
        <f>355+150</f>
        <v>505</v>
      </c>
      <c r="F32" s="12"/>
      <c r="G32" s="12">
        <f t="shared" ref="G32" si="7">E32*F32</f>
        <v>0</v>
      </c>
    </row>
    <row r="33" spans="1:7" customFormat="1" ht="26.4">
      <c r="A33" s="7">
        <v>23</v>
      </c>
      <c r="B33" s="7" t="s">
        <v>35</v>
      </c>
      <c r="C33" s="16" t="s">
        <v>60</v>
      </c>
      <c r="D33" s="7" t="s">
        <v>31</v>
      </c>
      <c r="E33" s="9">
        <v>3</v>
      </c>
      <c r="F33" s="12"/>
      <c r="G33" s="12">
        <f t="shared" ref="G33:G47" si="8">E33*F33</f>
        <v>0</v>
      </c>
    </row>
    <row r="34" spans="1:7" customFormat="1">
      <c r="A34" s="10" t="s">
        <v>6</v>
      </c>
      <c r="B34" s="10" t="s">
        <v>45</v>
      </c>
      <c r="C34" s="15" t="s">
        <v>46</v>
      </c>
      <c r="D34" s="10" t="s">
        <v>6</v>
      </c>
      <c r="E34" s="11" t="s">
        <v>6</v>
      </c>
      <c r="F34" s="10" t="s">
        <v>6</v>
      </c>
      <c r="G34" s="11" t="s">
        <v>6</v>
      </c>
    </row>
    <row r="35" spans="1:7" customFormat="1" ht="39.6">
      <c r="A35" s="7">
        <v>24</v>
      </c>
      <c r="B35" s="19" t="s">
        <v>47</v>
      </c>
      <c r="C35" s="22" t="s">
        <v>61</v>
      </c>
      <c r="D35" s="19" t="s">
        <v>21</v>
      </c>
      <c r="E35" s="13">
        <f>(285+66+736)*0.12</f>
        <v>130.44</v>
      </c>
      <c r="F35" s="12"/>
      <c r="G35" s="12">
        <f t="shared" si="8"/>
        <v>0</v>
      </c>
    </row>
    <row r="36" spans="1:7" customFormat="1">
      <c r="A36" s="10" t="s">
        <v>6</v>
      </c>
      <c r="B36" s="10" t="s">
        <v>48</v>
      </c>
      <c r="C36" s="15" t="s">
        <v>49</v>
      </c>
      <c r="D36" s="10" t="s">
        <v>6</v>
      </c>
      <c r="E36" s="11" t="s">
        <v>6</v>
      </c>
      <c r="F36" s="10" t="s">
        <v>6</v>
      </c>
      <c r="G36" s="11" t="s">
        <v>6</v>
      </c>
    </row>
    <row r="37" spans="1:7" customFormat="1">
      <c r="A37" s="7">
        <v>25</v>
      </c>
      <c r="B37" s="19"/>
      <c r="C37" s="16" t="s">
        <v>62</v>
      </c>
      <c r="D37" s="7" t="s">
        <v>11</v>
      </c>
      <c r="E37" s="9">
        <v>6</v>
      </c>
      <c r="F37" s="12"/>
      <c r="G37" s="12">
        <f t="shared" si="8"/>
        <v>0</v>
      </c>
    </row>
    <row r="38" spans="1:7" customFormat="1" ht="26.4">
      <c r="A38" s="7">
        <v>26</v>
      </c>
      <c r="B38" s="19"/>
      <c r="C38" s="16" t="s">
        <v>63</v>
      </c>
      <c r="D38" s="7" t="s">
        <v>11</v>
      </c>
      <c r="E38" s="9">
        <v>12</v>
      </c>
      <c r="F38" s="12"/>
      <c r="G38" s="12">
        <f t="shared" si="8"/>
        <v>0</v>
      </c>
    </row>
    <row r="39" spans="1:7" customFormat="1">
      <c r="A39" s="30">
        <v>27</v>
      </c>
      <c r="B39" s="19"/>
      <c r="C39" s="15" t="s">
        <v>98</v>
      </c>
      <c r="D39" s="10" t="s">
        <v>6</v>
      </c>
      <c r="E39" s="11" t="s">
        <v>6</v>
      </c>
      <c r="F39" s="10" t="s">
        <v>6</v>
      </c>
      <c r="G39" s="11" t="s">
        <v>6</v>
      </c>
    </row>
    <row r="40" spans="1:7" customFormat="1" ht="26.4">
      <c r="A40" s="31"/>
      <c r="B40" s="19" t="s">
        <v>74</v>
      </c>
      <c r="C40" s="16" t="s">
        <v>71</v>
      </c>
      <c r="D40" s="7" t="s">
        <v>30</v>
      </c>
      <c r="E40" s="9">
        <f>70*2.2*0.2</f>
        <v>30.8</v>
      </c>
      <c r="F40" s="12"/>
      <c r="G40" s="12">
        <f t="shared" si="8"/>
        <v>0</v>
      </c>
    </row>
    <row r="41" spans="1:7" customFormat="1" ht="26.4">
      <c r="A41" s="31"/>
      <c r="B41" s="19" t="s">
        <v>75</v>
      </c>
      <c r="C41" s="22" t="s">
        <v>72</v>
      </c>
      <c r="D41" s="7" t="s">
        <v>22</v>
      </c>
      <c r="E41" s="9">
        <f>70*2</f>
        <v>140</v>
      </c>
      <c r="F41" s="12"/>
      <c r="G41" s="12">
        <f t="shared" si="8"/>
        <v>0</v>
      </c>
    </row>
    <row r="42" spans="1:7" customFormat="1" ht="26.4">
      <c r="A42" s="31"/>
      <c r="B42" s="19" t="s">
        <v>77</v>
      </c>
      <c r="C42" s="16" t="s">
        <v>83</v>
      </c>
      <c r="D42" s="7" t="s">
        <v>22</v>
      </c>
      <c r="E42" s="9">
        <v>126</v>
      </c>
      <c r="F42" s="12"/>
      <c r="G42" s="12">
        <f t="shared" si="8"/>
        <v>0</v>
      </c>
    </row>
    <row r="43" spans="1:7" customFormat="1" ht="26.4">
      <c r="A43" s="31"/>
      <c r="B43" s="19" t="s">
        <v>78</v>
      </c>
      <c r="C43" s="16" t="s">
        <v>84</v>
      </c>
      <c r="D43" s="7" t="s">
        <v>22</v>
      </c>
      <c r="E43" s="9">
        <f>70*1.8</f>
        <v>126</v>
      </c>
      <c r="F43" s="12"/>
      <c r="G43" s="12">
        <f t="shared" si="8"/>
        <v>0</v>
      </c>
    </row>
    <row r="44" spans="1:7" customFormat="1" ht="26.4">
      <c r="A44" s="31"/>
      <c r="B44" s="19" t="s">
        <v>79</v>
      </c>
      <c r="C44" s="16" t="s">
        <v>85</v>
      </c>
      <c r="D44" s="7" t="s">
        <v>22</v>
      </c>
      <c r="E44" s="9">
        <v>120</v>
      </c>
      <c r="F44" s="12"/>
      <c r="G44" s="12">
        <f t="shared" si="8"/>
        <v>0</v>
      </c>
    </row>
    <row r="45" spans="1:7" customFormat="1" ht="26.4">
      <c r="A45" s="31"/>
      <c r="B45" s="19" t="s">
        <v>80</v>
      </c>
      <c r="C45" s="16" t="s">
        <v>86</v>
      </c>
      <c r="D45" s="7" t="s">
        <v>22</v>
      </c>
      <c r="E45" s="9">
        <v>14</v>
      </c>
      <c r="F45" s="12"/>
      <c r="G45" s="12">
        <f t="shared" si="8"/>
        <v>0</v>
      </c>
    </row>
    <row r="46" spans="1:7" customFormat="1" ht="26.4">
      <c r="A46" s="31"/>
      <c r="B46" s="19" t="s">
        <v>81</v>
      </c>
      <c r="C46" s="16" t="s">
        <v>87</v>
      </c>
      <c r="D46" s="7" t="s">
        <v>11</v>
      </c>
      <c r="E46" s="9">
        <v>70</v>
      </c>
      <c r="F46" s="12"/>
      <c r="G46" s="12">
        <f t="shared" si="8"/>
        <v>0</v>
      </c>
    </row>
    <row r="47" spans="1:7" customFormat="1" ht="26.4">
      <c r="A47" s="31"/>
      <c r="B47" s="19" t="s">
        <v>82</v>
      </c>
      <c r="C47" s="16" t="s">
        <v>89</v>
      </c>
      <c r="D47" s="7" t="s">
        <v>11</v>
      </c>
      <c r="E47" s="9">
        <f>3*2.5</f>
        <v>7.5</v>
      </c>
      <c r="F47" s="12"/>
      <c r="G47" s="12">
        <f t="shared" si="8"/>
        <v>0</v>
      </c>
    </row>
    <row r="48" spans="1:7" customFormat="1" ht="26.4">
      <c r="A48" s="31"/>
      <c r="B48" s="19" t="s">
        <v>76</v>
      </c>
      <c r="C48" s="16" t="s">
        <v>73</v>
      </c>
      <c r="D48" s="7" t="s">
        <v>11</v>
      </c>
      <c r="E48" s="9">
        <v>70</v>
      </c>
      <c r="F48" s="12"/>
      <c r="G48" s="12">
        <f t="shared" ref="G48:G49" si="9">E48*F48</f>
        <v>0</v>
      </c>
    </row>
    <row r="49" spans="1:8" customFormat="1" ht="12.75" customHeight="1">
      <c r="A49" s="32"/>
      <c r="B49" s="19" t="s">
        <v>88</v>
      </c>
      <c r="C49" s="16" t="s">
        <v>91</v>
      </c>
      <c r="D49" s="7" t="s">
        <v>11</v>
      </c>
      <c r="E49" s="9">
        <v>71</v>
      </c>
      <c r="F49" s="12"/>
      <c r="G49" s="12">
        <f t="shared" si="9"/>
        <v>0</v>
      </c>
    </row>
    <row r="50" spans="1:8" ht="25.2" customHeight="1">
      <c r="A50" s="38" t="s">
        <v>26</v>
      </c>
      <c r="B50" s="38"/>
      <c r="C50" s="38"/>
      <c r="D50" s="40">
        <f>SUM(G6:G49)</f>
        <v>0</v>
      </c>
      <c r="E50" s="40"/>
      <c r="F50" s="40"/>
      <c r="G50" s="40"/>
    </row>
    <row r="51" spans="1:8" ht="25.2" customHeight="1">
      <c r="A51" s="36" t="s">
        <v>27</v>
      </c>
      <c r="B51" s="36"/>
      <c r="C51" s="36"/>
      <c r="D51" s="37">
        <f>D50*0.23</f>
        <v>0</v>
      </c>
      <c r="E51" s="37"/>
      <c r="F51" s="37"/>
      <c r="G51" s="37"/>
    </row>
    <row r="52" spans="1:8" ht="25.2" customHeight="1">
      <c r="A52" s="38" t="s">
        <v>28</v>
      </c>
      <c r="B52" s="38"/>
      <c r="C52" s="38"/>
      <c r="D52" s="39">
        <f>D51+D50</f>
        <v>0</v>
      </c>
      <c r="E52" s="39"/>
      <c r="F52" s="39"/>
      <c r="G52" s="39"/>
      <c r="H52" s="5"/>
    </row>
    <row r="53" spans="1:8">
      <c r="A53" s="6"/>
    </row>
  </sheetData>
  <mergeCells count="9">
    <mergeCell ref="A51:C51"/>
    <mergeCell ref="D51:G51"/>
    <mergeCell ref="A52:C52"/>
    <mergeCell ref="D52:G52"/>
    <mergeCell ref="A1:G1"/>
    <mergeCell ref="A2:G2"/>
    <mergeCell ref="A50:C50"/>
    <mergeCell ref="D50:G50"/>
    <mergeCell ref="A39:A49"/>
  </mergeCells>
  <phoneticPr fontId="2" type="noConversion"/>
  <pageMargins left="1.0236220472440944" right="0.23622047244094491" top="0.55118110236220474" bottom="0.35433070866141736" header="0.31496062992125984" footer="0.31496062992125984"/>
  <pageSetup paperSize="9" scale="7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Opis</vt:lpstr>
      <vt:lpstr>Charakterystyka</vt:lpstr>
      <vt:lpstr>Przedmiar robót</vt:lpstr>
      <vt:lpstr>Fromularz ofertowy</vt:lpstr>
      <vt:lpstr>Charakterystyka!Obszar_wydruku</vt:lpstr>
      <vt:lpstr>'Fromularz ofertowy'!Obszar_wydruku</vt:lpstr>
      <vt:lpstr>Opis!Obszar_wydruku</vt:lpstr>
      <vt:lpstr>'Przedmiar robót'!Obszar_wydruku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Stępniak</dc:creator>
  <cp:lastModifiedBy>Piotr Stępniak</cp:lastModifiedBy>
  <cp:lastPrinted>2025-03-04T15:41:59Z</cp:lastPrinted>
  <dcterms:created xsi:type="dcterms:W3CDTF">2021-03-30T12:32:18Z</dcterms:created>
  <dcterms:modified xsi:type="dcterms:W3CDTF">2025-03-04T15:42:51Z</dcterms:modified>
</cp:coreProperties>
</file>