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54697975-F08E-45FC-9008-51E086FA285D}" xr6:coauthVersionLast="47" xr6:coauthVersionMax="47" xr10:uidLastSave="{00000000-0000-0000-0000-000000000000}"/>
  <bookViews>
    <workbookView xWindow="-108" yWindow="-108" windowWidth="30936" windowHeight="16896" activeTab="2" xr2:uid="{00000000-000D-0000-FFFF-FFFF00000000}"/>
  </bookViews>
  <sheets>
    <sheet name="Opis" sheetId="5" r:id="rId1"/>
    <sheet name="Charakterystyka" sheetId="6" r:id="rId2"/>
    <sheet name="Przedmiar robót" sheetId="2" r:id="rId3"/>
    <sheet name="Fromularz ofertowy" sheetId="4" r:id="rId4"/>
  </sheets>
  <definedNames>
    <definedName name="_xlnm.Print_Area" localSheetId="1">Charakterystyka!$A$1:$I$21</definedName>
    <definedName name="_xlnm.Print_Area" localSheetId="3">'Fromularz ofertowy'!$A$1:$G$37</definedName>
    <definedName name="_xlnm.Print_Area" localSheetId="0">Opis!$A$1:$J$21</definedName>
    <definedName name="_xlnm.Print_Area" localSheetId="2">'Przedmiar robót'!$A$1:$E$38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4" l="1"/>
  <c r="E27" i="4"/>
  <c r="E26" i="4"/>
  <c r="E25" i="4"/>
  <c r="E24" i="4"/>
  <c r="E22" i="4"/>
  <c r="E21" i="4"/>
  <c r="E19" i="4"/>
  <c r="E17" i="4"/>
  <c r="E15" i="4"/>
  <c r="E14" i="4"/>
  <c r="E13" i="4"/>
  <c r="E12" i="4"/>
  <c r="E10" i="4"/>
  <c r="E8" i="4"/>
  <c r="E34" i="2"/>
  <c r="E15" i="2"/>
  <c r="E12" i="2"/>
  <c r="E10" i="2"/>
  <c r="G28" i="4"/>
  <c r="G34" i="4" l="1"/>
  <c r="G33" i="4"/>
  <c r="G32" i="4"/>
  <c r="G30" i="4"/>
  <c r="G20" i="4"/>
  <c r="G18" i="4"/>
  <c r="G14" i="4"/>
  <c r="G7" i="4"/>
  <c r="G6" i="4"/>
  <c r="G27" i="4"/>
  <c r="G26" i="4"/>
  <c r="G22" i="4"/>
  <c r="G21" i="4"/>
  <c r="G19" i="4"/>
  <c r="G13" i="4"/>
  <c r="G15" i="4"/>
  <c r="G12" i="4"/>
  <c r="G10" i="4"/>
  <c r="G8" i="4"/>
  <c r="G24" i="4" l="1"/>
  <c r="G17" i="4"/>
  <c r="G25" i="4"/>
  <c r="E27" i="2"/>
  <c r="E24" i="2"/>
  <c r="E17" i="2"/>
  <c r="E19" i="2"/>
  <c r="E8" i="2"/>
  <c r="E22" i="2"/>
  <c r="E14" i="2"/>
  <c r="E13" i="2" l="1"/>
  <c r="E26" i="2"/>
  <c r="E25" i="2"/>
  <c r="E21" i="2"/>
  <c r="D35" i="4" l="1"/>
  <c r="D36" i="4" s="1"/>
  <c r="D37" i="4" s="1"/>
</calcChain>
</file>

<file path=xl/sharedStrings.xml><?xml version="1.0" encoding="utf-8"?>
<sst xmlns="http://schemas.openxmlformats.org/spreadsheetml/2006/main" count="238" uniqueCount="71">
  <si>
    <t>Ilość</t>
  </si>
  <si>
    <t>PRZEDMIAR  ROBÓT</t>
  </si>
  <si>
    <t>Lp</t>
  </si>
  <si>
    <t>Pozycja wg 
specyfikacji</t>
  </si>
  <si>
    <t>Wyszczególnienie elementów
 rozliczeniowych</t>
  </si>
  <si>
    <t>Jednostka</t>
  </si>
  <si>
    <t>x</t>
  </si>
  <si>
    <t>D.01.00.00</t>
  </si>
  <si>
    <t>ROBOTY PRZYGOTOWAWCZE CPV 45100000-8</t>
  </si>
  <si>
    <t>D.01.01.01</t>
  </si>
  <si>
    <t>km</t>
  </si>
  <si>
    <t>m</t>
  </si>
  <si>
    <t>D.04.00.00</t>
  </si>
  <si>
    <t>PODBUDOWY CPV 45233000-9</t>
  </si>
  <si>
    <t>D.04.04.02</t>
  </si>
  <si>
    <t>05.00.00</t>
  </si>
  <si>
    <t>NAWIERZCHNIE CPV 45233000-9</t>
  </si>
  <si>
    <t>D.05.03.05a</t>
  </si>
  <si>
    <t>D.06.00.00</t>
  </si>
  <si>
    <t xml:space="preserve">ROBOTY WYKOŃCZENIOWE CPV 45233140-2 </t>
  </si>
  <si>
    <t>D.05.03.05b</t>
  </si>
  <si>
    <r>
      <t>m</t>
    </r>
    <r>
      <rPr>
        <vertAlign val="superscript"/>
        <sz val="10"/>
        <rFont val="Arial"/>
        <family val="2"/>
      </rPr>
      <t>2</t>
    </r>
  </si>
  <si>
    <r>
      <t>m</t>
    </r>
    <r>
      <rPr>
        <vertAlign val="superscript"/>
        <sz val="10"/>
        <rFont val="Arial"/>
        <family val="2"/>
      </rPr>
      <t>2</t>
    </r>
    <r>
      <rPr>
        <sz val="10"/>
        <rFont val="Arial CE"/>
        <charset val="238"/>
      </rPr>
      <t/>
    </r>
  </si>
  <si>
    <t>Cena jedn.</t>
  </si>
  <si>
    <t>Wartość</t>
  </si>
  <si>
    <t>FORMULARZ OFERTOWY</t>
  </si>
  <si>
    <t>Razem: netto</t>
  </si>
  <si>
    <t>VAT (23%)</t>
  </si>
  <si>
    <t>Razem: brutto</t>
  </si>
  <si>
    <t xml:space="preserve">Odtworzenie trasy i punktów wysokościowych w terenie płaskim </t>
  </si>
  <si>
    <r>
      <t>m</t>
    </r>
    <r>
      <rPr>
        <vertAlign val="superscript"/>
        <sz val="10"/>
        <rFont val="Arial"/>
        <family val="2"/>
      </rPr>
      <t>3</t>
    </r>
  </si>
  <si>
    <t>kpl.</t>
  </si>
  <si>
    <t>Organizacja ruchu tymczasowego na czas robót - projekt, wdrożenie i utrzymanie</t>
  </si>
  <si>
    <t>D.06.03.01</t>
  </si>
  <si>
    <t>Wywóz materiału ze ścinania poboczy na składowisko Wykonawcy wraz z utylizacją.</t>
  </si>
  <si>
    <t>D.06.04.01</t>
  </si>
  <si>
    <t>D.05.03.23</t>
  </si>
  <si>
    <t>Ścinanie poboczy wykonywane mechanicznie przy grubości ścinania 10 cm</t>
  </si>
  <si>
    <t>t</t>
  </si>
  <si>
    <t>D.02.00.00</t>
  </si>
  <si>
    <t>ROBOTY ZIEMNE CPV 45100000-8</t>
  </si>
  <si>
    <t>D.02.01.01</t>
  </si>
  <si>
    <t>D.01.02.04</t>
  </si>
  <si>
    <t>Przebudowa drogi powiatowej nr 2618D na odcinku Krotoszyce - Rzymówka, długości 795m</t>
  </si>
  <si>
    <t>Oczyszczenie i skropienie warstw bitumicznych</t>
  </si>
  <si>
    <t>Wykonanie podbudowy z mieszanki kruszywa łamanego 0/31,5 gr. 10 cm (konstrukcja zjazdów)</t>
  </si>
  <si>
    <t>Wykonanie warstwy ścieralnej gr. 4 cm z betonu asfaltowego o uziarnieniu 0/11 mm (AC 11S zjazdy).</t>
  </si>
  <si>
    <t>Wykonanie warstwy wiążącej gr. 4cm z betonu asfaltowego o uziarnieniu 0/16 mm (AC 16W zjazdy).</t>
  </si>
  <si>
    <t>Wykonanie pobocza. Analogia: Podbudowa z kruszywa łamanego GRANITOWEGO - warstwa górna o grubości po zagęszczeniu 10cm, mieszanka kruszywa 0/31,5.</t>
  </si>
  <si>
    <t>D.07.00.00</t>
  </si>
  <si>
    <t xml:space="preserve">URZĄDZENIA BEZPIECZEŃSTWA RUCHU CPV 45233290-8 </t>
  </si>
  <si>
    <t>D.07.01.01</t>
  </si>
  <si>
    <t>Wykonanie oznakowania poziomego cienkowarstwowego - linia krawędziowa P-7d na odcinku 0+040 - 0+082 str. L</t>
  </si>
  <si>
    <t>Wykonanie odmulenia i reprofilacji rowu przydrożnego oraz terenów zielonych za poboczem wraz z transportem urobku na składowisko Wykonawcy i utylizacją. Humusowanie i obsianie powierzchni trawą.</t>
  </si>
  <si>
    <t>D.10.00.00</t>
  </si>
  <si>
    <t>ROBOTY RÓŻNE</t>
  </si>
  <si>
    <t>Wykonanie przekładki nawierzchni z kostki betonowej/kamiennej na podsypce z miału kamiennego - nawierzchnia zjazdów km 0+086P, 0+135L (dostosowanie wysokościowe)</t>
  </si>
  <si>
    <t>Wykonanie warstwy ścieralnej gr. 4 cm z betonu asfaltowego o uziarnieniu 0/11 mm (AC 11S jezdnia+pobocze bitumiczne).</t>
  </si>
  <si>
    <t>Wykonanie warstwy profilującej 125kg/m2 z betonu asfaltowego o uziarnieniu 0/16 mm (AC 16W jezdnia+pobocze bitumiczne).</t>
  </si>
  <si>
    <t>Mechaniczne profilowanie i zagęszczenie podłoża pod warstwy konstrukcyjne nawierzchni, grunt kat. II. Zjazdy, poszerzenie jezdni, podbudowa po rozbiórce nawierzchni bitumicznej 0+050 - 0+085</t>
  </si>
  <si>
    <t>Wykonanie podbudowy z mieszanki kruszywa łamanego 0/31,5 gr. 20 cm (wymiana podbudowy, poszerzenie jezdni)</t>
  </si>
  <si>
    <t>Wykonanie warstwy wiążącej gr. 4cm z betonu asfaltowego o uziarnieniu 0/16 mm (AC 16W jezdnia 0+050 - 0+085)</t>
  </si>
  <si>
    <t>Regulacja wysokościowa włazów studni i urządzeń obcych</t>
  </si>
  <si>
    <t>wykonanie poboczy z kruszywa 0/31,5 gr 10cm, zjazdów bitumicznych, profiilowanie rowu i terenów zielonych z humusowaniem,</t>
  </si>
  <si>
    <t>Założenia: Inwestycja obejmuje wykonanie nakładki bitumicznej: warstwy ścieralnej AC11S i warstwy wiążącej AC16W,</t>
  </si>
  <si>
    <t>wykonanie wymiany podbudowy z kruszywa na odcinku 35m, wykonanie poszerzenia podbudowy jezdni na dł. 300m szer. 0,5m.</t>
  </si>
  <si>
    <t>Demontaż poręczy stalowych na przepuście w km 0+793</t>
  </si>
  <si>
    <t>Rozebranie nawierzchni z betonu asfaltowego gr. 3cm (średnio) (km 0+050 - 0+085) z wywozem i utylizacją</t>
  </si>
  <si>
    <t>Odmulenie istniejących przepustów pod drogą (km 0+223 i 0+793)</t>
  </si>
  <si>
    <r>
      <t>Wykop mechaniczny w gruncie kat. III z transportem na składowisko Wykonawcy wraz z utylizacją:                                                                                                        - Koryto 10cm pod konstrukcję zjazdów: 0+028 L, 0+137 P,  0+430 P = 42,0m2,                                                                                                           - Koryto 20cm pod poszerzenie jezdni do szer. 4,5m - odcinek 0+330 - 0+795 str. P:</t>
    </r>
    <r>
      <rPr>
        <sz val="10"/>
        <rFont val="Arial"/>
        <family val="2"/>
        <charset val="238"/>
      </rPr>
      <t xml:space="preserve"> 465m</t>
    </r>
    <r>
      <rPr>
        <sz val="10"/>
        <rFont val="Arial"/>
        <family val="2"/>
      </rPr>
      <t xml:space="preserve"> x 0,5m = 232,5m2                                                    - Koryto pod wymianę podbudowy 0+050 - 0+085 = 175m2</t>
    </r>
  </si>
  <si>
    <t>Ustawienie bariery drogowej typu H1W2A nad przepustem w km 0+793 obustronnie, 2 odcinki po 24m (8+8+8) oraz nad przepustem w km 0+330 jednostronnie str. P 24m.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</si>
</sst>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0"/>
  </numFmts>
  <fonts count="19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</font>
    <font>
      <b/>
      <sz val="12"/>
      <color theme="1"/>
      <name val="Calibri Light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 CE"/>
      <family val="2"/>
      <charset val="238"/>
    </font>
    <font>
      <sz val="8.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44" fontId="11" fillId="0" borderId="0" applyFont="0" applyFill="0" applyBorder="0" applyAlignment="0" applyProtection="0"/>
  </cellStyleXfs>
  <cellXfs count="39">
    <xf numFmtId="0" fontId="0" fillId="0" borderId="0" xfId="0"/>
    <xf numFmtId="0" fontId="10" fillId="0" borderId="0" xfId="0" applyFont="1"/>
    <xf numFmtId="0" fontId="12" fillId="0" borderId="0" xfId="0" applyFont="1"/>
    <xf numFmtId="0" fontId="14" fillId="0" borderId="0" xfId="0" applyFont="1"/>
    <xf numFmtId="4" fontId="0" fillId="0" borderId="0" xfId="0" applyNumberForma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/>
    <xf numFmtId="44" fontId="1" fillId="0" borderId="0" xfId="0" applyNumberFormat="1" applyFont="1"/>
    <xf numFmtId="0" fontId="16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" fontId="1" fillId="0" borderId="0" xfId="0" applyNumberFormat="1" applyFont="1" applyAlignment="1">
      <alignment horizontal="center" vertical="center" wrapText="1"/>
    </xf>
    <xf numFmtId="0" fontId="18" fillId="0" borderId="0" xfId="0" applyFont="1"/>
    <xf numFmtId="44" fontId="1" fillId="0" borderId="1" xfId="4" applyFont="1" applyFill="1" applyBorder="1" applyAlignment="1">
      <alignment horizontal="center" vertical="center" wrapText="1"/>
    </xf>
    <xf numFmtId="44" fontId="5" fillId="0" borderId="1" xfId="4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44" fontId="1" fillId="0" borderId="1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44" fontId="5" fillId="0" borderId="1" xfId="0" applyNumberFormat="1" applyFont="1" applyBorder="1" applyAlignment="1">
      <alignment horizontal="right" vertical="center" wrapText="1"/>
    </xf>
    <xf numFmtId="44" fontId="17" fillId="0" borderId="1" xfId="0" applyNumberFormat="1" applyFont="1" applyBorder="1" applyAlignment="1">
      <alignment horizontal="right" vertical="center" wrapText="1"/>
    </xf>
  </cellXfs>
  <cellStyles count="5">
    <cellStyle name="Normalny" xfId="0" builtinId="0"/>
    <cellStyle name="Normalny 2" xfId="2" xr:uid="{8F239134-83F3-4133-A02B-BF0780165251}"/>
    <cellStyle name="Normalny 3" xfId="3" xr:uid="{C1688CCE-46E9-46D3-8CB6-C8C7BD27BB43}"/>
    <cellStyle name="Normalny 4" xfId="1" xr:uid="{99ECBFD8-6293-4F32-A19E-862FE79696CA}"/>
    <cellStyle name="Walutowy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43294</xdr:colOff>
      <xdr:row>1</xdr:row>
      <xdr:rowOff>0</xdr:rowOff>
    </xdr:from>
    <xdr:to>
      <xdr:col>9</xdr:col>
      <xdr:colOff>406976</xdr:colOff>
      <xdr:row>20</xdr:row>
      <xdr:rowOff>136166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6435379E-3BF9-4297-B267-B4A00C8ACE3C}"/>
            </a:ext>
          </a:extLst>
        </xdr:cNvPr>
        <xdr:cNvSpPr txBox="1"/>
      </xdr:nvSpPr>
      <xdr:spPr>
        <a:xfrm>
          <a:off x="43294" y="502227"/>
          <a:ext cx="5593773" cy="32620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l-PL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PRZEDMIAR  ROBÓT</a:t>
          </a:r>
        </a:p>
        <a:p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NAZWA INWESTYCJI:  	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Remont drogi powiatowej nr 2618D 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na odcinku Krotoszyce</a:t>
          </a:r>
          <a:r>
            <a:rPr lang="pl-PL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Rzymówka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długości 795,0m</a:t>
          </a: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pl-PL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	</a:t>
          </a:r>
          <a:r>
            <a:rPr lang="pl-PL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BRANŻA DROGOWA</a:t>
          </a: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	 </a:t>
          </a:r>
          <a:endParaRPr lang="pl-PL">
            <a:solidFill>
              <a:sysClr val="windowText" lastClr="000000"/>
            </a:solidFill>
            <a:effectLst/>
          </a:endParaRPr>
        </a:p>
        <a:p>
          <a:pPr hangingPunct="0"/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INWESTOR:		</a:t>
          </a:r>
          <a:r>
            <a:rPr lang="pl-PL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Powiat Legnicki</a:t>
          </a:r>
          <a:endParaRPr lang="pl-PL">
            <a:solidFill>
              <a:sysClr val="windowText" lastClr="000000"/>
            </a:solidFill>
            <a:effectLst/>
          </a:endParaRPr>
        </a:p>
        <a:p>
          <a:pPr eaLnBrk="1" fontAlgn="auto" latinLnBrk="0" hangingPunct="1"/>
          <a:r>
            <a:rPr lang="pl-PL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ADRES INWESTORA:	Plac Słowiański 1,  59-220 Legnica</a:t>
          </a:r>
          <a:endParaRPr lang="pl-PL">
            <a:solidFill>
              <a:sysClr val="windowText" lastClr="000000"/>
            </a:solidFill>
            <a:effectLst/>
          </a:endParaRPr>
        </a:p>
        <a:p>
          <a:pPr hangingPunct="0"/>
          <a:endParaRPr lang="pl-PL" sz="1100" b="1" cap="small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KOD CPV:		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45100000-8, 45233000-9, 45233140-2, 45233290-8.</a:t>
          </a:r>
          <a:r>
            <a:rPr lang="pl-PL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</a:t>
          </a:r>
        </a:p>
        <a:p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OPRACOWAŁ:		</a:t>
          </a: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Tomasz Solawa</a:t>
          </a:r>
          <a:endParaRPr lang="pl-PL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DATA OPRACOWANIA:	</a:t>
          </a: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wrzesień 2024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1200"/>
            </a:lnSpc>
          </a:pP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57979</xdr:colOff>
      <xdr:row>1</xdr:row>
      <xdr:rowOff>0</xdr:rowOff>
    </xdr:from>
    <xdr:to>
      <xdr:col>9</xdr:col>
      <xdr:colOff>1</xdr:colOff>
      <xdr:row>20</xdr:row>
      <xdr:rowOff>136166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BAC4DA3E-41FE-489F-8BF5-9211B534A9A9}"/>
            </a:ext>
          </a:extLst>
        </xdr:cNvPr>
        <xdr:cNvSpPr txBox="1"/>
      </xdr:nvSpPr>
      <xdr:spPr>
        <a:xfrm>
          <a:off x="57979" y="505239"/>
          <a:ext cx="5226326" cy="32835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l-PL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OGÓLNA CHARAKTERYSTYKA OBIEKTU</a:t>
          </a:r>
        </a:p>
        <a:p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Inwestycja obejmuje wykonanie</a:t>
          </a:r>
          <a:r>
            <a:rPr lang="pl-P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remontu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odcinka jezdni drogi powiatowej 2618D długości 795m na odcinku Krotoszyce - Rzymówka. Zakres dotyczy wykonania nakładki bitumicznej z 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warstwy profilującej AC16W i ścieralnej AC11S z betonu asfaltowego. Dodatkowo ścinka i utwardzenie poboczy kruszywem, utwardzenie nawierzchni istniejących zjazdów kruszywem i masą bitumiczną, odmulenie przepustu, wyprofilowanie istniejącego rowu, humusowanie terenów przyległych. Remont podbudowy z kruszywa na odcinku 30m. </a:t>
          </a:r>
        </a:p>
        <a:p>
          <a:pPr>
            <a:lnSpc>
              <a:spcPts val="1200"/>
            </a:lnSpc>
          </a:pPr>
          <a:endParaRPr lang="pl-PL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Szczegółowy opis prowadzenia robót znajduje</a:t>
          </a:r>
          <a:r>
            <a:rPr lang="pl-PL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się w dokumentacji technicznej</a:t>
          </a:r>
        </a:p>
        <a:p>
          <a:pPr>
            <a:lnSpc>
              <a:spcPts val="1200"/>
            </a:lnSpc>
          </a:pPr>
          <a:endParaRPr lang="pl-PL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r>
            <a:rPr lang="pl-PL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Przyjęto następujące założenia do przedmiaru:</a:t>
          </a:r>
        </a:p>
        <a:p>
          <a:pPr>
            <a:lnSpc>
              <a:spcPts val="1200"/>
            </a:lnSpc>
          </a:pPr>
          <a:r>
            <a:rPr lang="pl-PL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grunt kategorii III suchy,</a:t>
          </a:r>
        </a:p>
        <a:p>
          <a:pPr>
            <a:lnSpc>
              <a:spcPts val="1200"/>
            </a:lnSpc>
          </a:pPr>
          <a:r>
            <a:rPr lang="pl-PL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wywóz gruntu na składowisko Wykonawcy wraz z utylizacją.</a:t>
          </a:r>
          <a:endParaRPr lang="pl-PL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BFD82-A4F8-4977-B552-0F363BD84C9A}">
  <dimension ref="A1"/>
  <sheetViews>
    <sheetView zoomScale="110" zoomScaleNormal="110" zoomScaleSheetLayoutView="130" workbookViewId="0">
      <selection activeCell="D27" sqref="D27"/>
    </sheetView>
  </sheetViews>
  <sheetFormatPr defaultRowHeight="13.2"/>
  <cols>
    <col min="1" max="1" width="5.6640625" customWidth="1"/>
  </cols>
  <sheetData>
    <row r="1" spans="1:1" ht="39.9" customHeight="1">
      <c r="A1" s="1"/>
    </row>
  </sheetData>
  <pageMargins left="1.1023622047244095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023C4-73BD-48C9-AAE0-B6B7F5B86D73}">
  <dimension ref="A1"/>
  <sheetViews>
    <sheetView zoomScale="115" zoomScaleNormal="115" zoomScaleSheetLayoutView="115" workbookViewId="0">
      <selection activeCell="C29" sqref="C29"/>
    </sheetView>
  </sheetViews>
  <sheetFormatPr defaultRowHeight="13.2"/>
  <cols>
    <col min="1" max="1" width="5.6640625" customWidth="1"/>
  </cols>
  <sheetData>
    <row r="1" ht="39.9" customHeight="1"/>
  </sheetData>
  <pageMargins left="1.1023622047244095" right="0.70866141732283461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9B3BD-E81C-4E80-A54D-8F93ADD04F6C}">
  <sheetPr>
    <pageSetUpPr fitToPage="1"/>
  </sheetPr>
  <dimension ref="A1:G38"/>
  <sheetViews>
    <sheetView tabSelected="1" zoomScale="145" zoomScaleNormal="145" zoomScaleSheetLayoutView="100" workbookViewId="0">
      <selection sqref="A1:E1"/>
    </sheetView>
  </sheetViews>
  <sheetFormatPr defaultRowHeight="13.2"/>
  <cols>
    <col min="1" max="1" width="5" customWidth="1"/>
    <col min="2" max="2" width="11.33203125" customWidth="1"/>
    <col min="3" max="3" width="56.5546875" customWidth="1"/>
    <col min="4" max="4" width="9.44140625" customWidth="1"/>
    <col min="5" max="5" width="9.5546875" customWidth="1"/>
    <col min="7" max="7" width="9.6640625" bestFit="1" customWidth="1"/>
  </cols>
  <sheetData>
    <row r="1" spans="1:6" ht="30" customHeight="1">
      <c r="A1" s="31" t="s">
        <v>1</v>
      </c>
      <c r="B1" s="31"/>
      <c r="C1" s="31"/>
      <c r="D1" s="31"/>
      <c r="E1" s="31"/>
    </row>
    <row r="2" spans="1:6" ht="30" customHeight="1">
      <c r="A2" s="32" t="s">
        <v>43</v>
      </c>
      <c r="B2" s="33"/>
      <c r="C2" s="33"/>
      <c r="D2" s="33"/>
      <c r="E2" s="33"/>
    </row>
    <row r="3" spans="1:6" ht="26.4">
      <c r="A3" s="12" t="s">
        <v>2</v>
      </c>
      <c r="B3" s="13" t="s">
        <v>3</v>
      </c>
      <c r="C3" s="12" t="s">
        <v>4</v>
      </c>
      <c r="D3" s="12" t="s">
        <v>5</v>
      </c>
      <c r="E3" s="14" t="s">
        <v>0</v>
      </c>
    </row>
    <row r="4" spans="1:6">
      <c r="A4" s="15">
        <v>1</v>
      </c>
      <c r="B4" s="15">
        <v>2</v>
      </c>
      <c r="C4" s="15">
        <v>3</v>
      </c>
      <c r="D4" s="15">
        <v>4</v>
      </c>
      <c r="E4" s="16">
        <v>5</v>
      </c>
    </row>
    <row r="5" spans="1:6">
      <c r="A5" s="15" t="s">
        <v>6</v>
      </c>
      <c r="B5" s="15" t="s">
        <v>7</v>
      </c>
      <c r="C5" s="17" t="s">
        <v>8</v>
      </c>
      <c r="D5" s="15" t="s">
        <v>6</v>
      </c>
      <c r="E5" s="18" t="s">
        <v>6</v>
      </c>
    </row>
    <row r="6" spans="1:6">
      <c r="A6" s="12">
        <v>1</v>
      </c>
      <c r="B6" s="12" t="s">
        <v>9</v>
      </c>
      <c r="C6" s="19" t="s">
        <v>29</v>
      </c>
      <c r="D6" s="12" t="s">
        <v>10</v>
      </c>
      <c r="E6" s="20">
        <v>0.79500000000000004</v>
      </c>
    </row>
    <row r="7" spans="1:6" ht="26.4">
      <c r="A7" s="12">
        <v>2</v>
      </c>
      <c r="B7" s="12" t="s">
        <v>9</v>
      </c>
      <c r="C7" s="19" t="s">
        <v>32</v>
      </c>
      <c r="D7" s="12" t="s">
        <v>31</v>
      </c>
      <c r="E7" s="14">
        <v>1</v>
      </c>
    </row>
    <row r="8" spans="1:6" ht="26.4">
      <c r="A8" s="12">
        <v>3</v>
      </c>
      <c r="B8" s="12" t="s">
        <v>42</v>
      </c>
      <c r="C8" s="19" t="s">
        <v>67</v>
      </c>
      <c r="D8" s="21" t="s">
        <v>21</v>
      </c>
      <c r="E8" s="14">
        <f>35*5</f>
        <v>175</v>
      </c>
    </row>
    <row r="9" spans="1:6">
      <c r="A9" s="15" t="s">
        <v>6</v>
      </c>
      <c r="B9" s="15" t="s">
        <v>39</v>
      </c>
      <c r="C9" s="17" t="s">
        <v>40</v>
      </c>
      <c r="D9" s="15" t="s">
        <v>6</v>
      </c>
      <c r="E9" s="18" t="s">
        <v>6</v>
      </c>
    </row>
    <row r="10" spans="1:6" ht="92.4">
      <c r="A10" s="22">
        <v>4</v>
      </c>
      <c r="B10" s="21" t="s">
        <v>41</v>
      </c>
      <c r="C10" s="23" t="s">
        <v>69</v>
      </c>
      <c r="D10" s="24" t="s">
        <v>30</v>
      </c>
      <c r="E10" s="25">
        <f>(6+18+18)*0.18+465*0.5*0.2+175*0.25</f>
        <v>97.81</v>
      </c>
    </row>
    <row r="11" spans="1:6">
      <c r="A11" s="15" t="s">
        <v>6</v>
      </c>
      <c r="B11" s="15" t="s">
        <v>12</v>
      </c>
      <c r="C11" s="17" t="s">
        <v>13</v>
      </c>
      <c r="D11" s="15" t="s">
        <v>6</v>
      </c>
      <c r="E11" s="18" t="s">
        <v>6</v>
      </c>
    </row>
    <row r="12" spans="1:6" s="3" customFormat="1" ht="39" customHeight="1">
      <c r="A12" s="21">
        <v>5</v>
      </c>
      <c r="B12" s="21" t="s">
        <v>14</v>
      </c>
      <c r="C12" s="26" t="s">
        <v>59</v>
      </c>
      <c r="D12" s="21" t="s">
        <v>21</v>
      </c>
      <c r="E12" s="25">
        <f>42+232.5+175</f>
        <v>449.5</v>
      </c>
      <c r="F12"/>
    </row>
    <row r="13" spans="1:6" ht="15.6">
      <c r="A13" s="21">
        <v>6</v>
      </c>
      <c r="B13" s="12" t="s">
        <v>14</v>
      </c>
      <c r="C13" s="19" t="s">
        <v>44</v>
      </c>
      <c r="D13" s="12" t="s">
        <v>21</v>
      </c>
      <c r="E13" s="14">
        <f>E17*2</f>
        <v>7426</v>
      </c>
    </row>
    <row r="14" spans="1:6" ht="26.4">
      <c r="A14" s="21">
        <v>7</v>
      </c>
      <c r="B14" s="12" t="s">
        <v>14</v>
      </c>
      <c r="C14" s="19" t="s">
        <v>45</v>
      </c>
      <c r="D14" s="12" t="s">
        <v>22</v>
      </c>
      <c r="E14" s="14">
        <f>E18</f>
        <v>42</v>
      </c>
    </row>
    <row r="15" spans="1:6" s="2" customFormat="1" ht="26.4">
      <c r="A15" s="21">
        <v>8</v>
      </c>
      <c r="B15" s="12" t="s">
        <v>14</v>
      </c>
      <c r="C15" s="19" t="s">
        <v>60</v>
      </c>
      <c r="D15" s="12" t="s">
        <v>22</v>
      </c>
      <c r="E15" s="14">
        <f>232.5+175</f>
        <v>407.5</v>
      </c>
    </row>
    <row r="16" spans="1:6">
      <c r="A16" s="15" t="s">
        <v>6</v>
      </c>
      <c r="B16" s="15" t="s">
        <v>15</v>
      </c>
      <c r="C16" s="17" t="s">
        <v>16</v>
      </c>
      <c r="D16" s="15" t="s">
        <v>6</v>
      </c>
      <c r="E16" s="18" t="s">
        <v>6</v>
      </c>
    </row>
    <row r="17" spans="1:7" ht="26.4">
      <c r="A17" s="12">
        <v>9</v>
      </c>
      <c r="B17" s="12" t="s">
        <v>17</v>
      </c>
      <c r="C17" s="19" t="s">
        <v>57</v>
      </c>
      <c r="D17" s="12" t="s">
        <v>22</v>
      </c>
      <c r="E17" s="14">
        <f>3240+175+278+20</f>
        <v>3713</v>
      </c>
      <c r="F17" s="4"/>
    </row>
    <row r="18" spans="1:7" ht="26.4">
      <c r="A18" s="12">
        <v>10</v>
      </c>
      <c r="B18" s="12" t="s">
        <v>17</v>
      </c>
      <c r="C18" s="19" t="s">
        <v>46</v>
      </c>
      <c r="D18" s="12" t="s">
        <v>22</v>
      </c>
      <c r="E18" s="14">
        <v>42</v>
      </c>
    </row>
    <row r="19" spans="1:7" ht="26.4">
      <c r="A19" s="12">
        <v>11</v>
      </c>
      <c r="B19" s="12" t="s">
        <v>20</v>
      </c>
      <c r="C19" s="19" t="s">
        <v>58</v>
      </c>
      <c r="D19" s="12" t="s">
        <v>38</v>
      </c>
      <c r="E19" s="14">
        <f>3240*0.125+710*0.1*0.125+20*0.125</f>
        <v>416.375</v>
      </c>
    </row>
    <row r="20" spans="1:7" ht="26.4">
      <c r="A20" s="12">
        <v>12</v>
      </c>
      <c r="B20" s="12" t="s">
        <v>20</v>
      </c>
      <c r="C20" s="19" t="s">
        <v>61</v>
      </c>
      <c r="D20" s="12" t="s">
        <v>22</v>
      </c>
      <c r="E20" s="14">
        <v>175</v>
      </c>
      <c r="G20" s="27"/>
    </row>
    <row r="21" spans="1:7" ht="26.4">
      <c r="A21" s="12">
        <v>13</v>
      </c>
      <c r="B21" s="12" t="s">
        <v>20</v>
      </c>
      <c r="C21" s="19" t="s">
        <v>47</v>
      </c>
      <c r="D21" s="12" t="s">
        <v>22</v>
      </c>
      <c r="E21" s="14">
        <f>E18</f>
        <v>42</v>
      </c>
    </row>
    <row r="22" spans="1:7" ht="39.6">
      <c r="A22" s="12">
        <v>14</v>
      </c>
      <c r="B22" s="12" t="s">
        <v>36</v>
      </c>
      <c r="C22" s="19" t="s">
        <v>56</v>
      </c>
      <c r="D22" s="12" t="s">
        <v>22</v>
      </c>
      <c r="E22" s="14">
        <f>6+9</f>
        <v>15</v>
      </c>
    </row>
    <row r="23" spans="1:7">
      <c r="A23" s="15" t="s">
        <v>6</v>
      </c>
      <c r="B23" s="15" t="s">
        <v>18</v>
      </c>
      <c r="C23" s="17" t="s">
        <v>19</v>
      </c>
      <c r="D23" s="15" t="s">
        <v>6</v>
      </c>
      <c r="E23" s="18" t="s">
        <v>6</v>
      </c>
    </row>
    <row r="24" spans="1:7" ht="26.4">
      <c r="A24" s="12">
        <v>15</v>
      </c>
      <c r="B24" s="12" t="s">
        <v>33</v>
      </c>
      <c r="C24" s="19" t="s">
        <v>37</v>
      </c>
      <c r="D24" s="12" t="s">
        <v>21</v>
      </c>
      <c r="E24" s="14">
        <f>21.5+34+948</f>
        <v>1003.5</v>
      </c>
    </row>
    <row r="25" spans="1:7" ht="26.4">
      <c r="A25" s="12">
        <v>16</v>
      </c>
      <c r="B25" s="12" t="s">
        <v>33</v>
      </c>
      <c r="C25" s="19" t="s">
        <v>34</v>
      </c>
      <c r="D25" s="12" t="s">
        <v>30</v>
      </c>
      <c r="E25" s="14">
        <f>E24*0.1</f>
        <v>100.35000000000001</v>
      </c>
    </row>
    <row r="26" spans="1:7" ht="39.6">
      <c r="A26" s="12">
        <v>17</v>
      </c>
      <c r="B26" s="12" t="s">
        <v>33</v>
      </c>
      <c r="C26" s="19" t="s">
        <v>48</v>
      </c>
      <c r="D26" s="12" t="s">
        <v>21</v>
      </c>
      <c r="E26" s="14">
        <f>E24</f>
        <v>1003.5</v>
      </c>
    </row>
    <row r="27" spans="1:7" ht="39" customHeight="1">
      <c r="A27" s="12">
        <v>18</v>
      </c>
      <c r="B27" s="12" t="s">
        <v>35</v>
      </c>
      <c r="C27" s="19" t="s">
        <v>53</v>
      </c>
      <c r="D27" s="12" t="s">
        <v>21</v>
      </c>
      <c r="E27" s="14">
        <f>40*4+290*5+365*1+615*1+30*1</f>
        <v>2620</v>
      </c>
    </row>
    <row r="28" spans="1:7">
      <c r="A28" s="12">
        <v>19</v>
      </c>
      <c r="B28" s="12" t="s">
        <v>35</v>
      </c>
      <c r="C28" s="19" t="s">
        <v>68</v>
      </c>
      <c r="D28" s="12" t="s">
        <v>31</v>
      </c>
      <c r="E28" s="14">
        <v>2</v>
      </c>
    </row>
    <row r="29" spans="1:7">
      <c r="A29" s="15" t="s">
        <v>6</v>
      </c>
      <c r="B29" s="15" t="s">
        <v>49</v>
      </c>
      <c r="C29" s="17" t="s">
        <v>50</v>
      </c>
      <c r="D29" s="15" t="s">
        <v>6</v>
      </c>
      <c r="E29" s="18" t="s">
        <v>6</v>
      </c>
    </row>
    <row r="30" spans="1:7" ht="26.4">
      <c r="A30" s="12">
        <v>20</v>
      </c>
      <c r="B30" s="21" t="s">
        <v>51</v>
      </c>
      <c r="C30" s="19" t="s">
        <v>52</v>
      </c>
      <c r="D30" s="12" t="s">
        <v>21</v>
      </c>
      <c r="E30" s="14">
        <v>5.04</v>
      </c>
    </row>
    <row r="31" spans="1:7">
      <c r="A31" s="15" t="s">
        <v>6</v>
      </c>
      <c r="B31" s="15" t="s">
        <v>54</v>
      </c>
      <c r="C31" s="17" t="s">
        <v>55</v>
      </c>
      <c r="D31" s="15" t="s">
        <v>6</v>
      </c>
      <c r="E31" s="18" t="s">
        <v>6</v>
      </c>
    </row>
    <row r="32" spans="1:7">
      <c r="A32" s="12">
        <v>21</v>
      </c>
      <c r="B32" s="15"/>
      <c r="C32" s="19" t="s">
        <v>62</v>
      </c>
      <c r="D32" s="12" t="s">
        <v>31</v>
      </c>
      <c r="E32" s="14">
        <v>5</v>
      </c>
    </row>
    <row r="33" spans="1:5" ht="12.75" customHeight="1">
      <c r="A33" s="12">
        <v>22</v>
      </c>
      <c r="B33" s="21"/>
      <c r="C33" s="19" t="s">
        <v>66</v>
      </c>
      <c r="D33" s="12" t="s">
        <v>31</v>
      </c>
      <c r="E33" s="14">
        <v>1</v>
      </c>
    </row>
    <row r="34" spans="1:5" ht="39.6">
      <c r="A34" s="12">
        <v>23</v>
      </c>
      <c r="B34" s="21"/>
      <c r="C34" s="19" t="s">
        <v>70</v>
      </c>
      <c r="D34" s="12" t="s">
        <v>11</v>
      </c>
      <c r="E34" s="14">
        <f>48+24</f>
        <v>72</v>
      </c>
    </row>
    <row r="35" spans="1:5" ht="2.25" customHeight="1">
      <c r="A35" s="5"/>
      <c r="B35" s="6"/>
      <c r="C35" s="7"/>
      <c r="D35" s="6"/>
      <c r="E35" s="8"/>
    </row>
    <row r="36" spans="1:5">
      <c r="A36" s="28" t="s">
        <v>64</v>
      </c>
    </row>
    <row r="37" spans="1:5">
      <c r="A37" s="28" t="s">
        <v>63</v>
      </c>
    </row>
    <row r="38" spans="1:5">
      <c r="A38" s="28" t="s">
        <v>65</v>
      </c>
    </row>
  </sheetData>
  <mergeCells count="2">
    <mergeCell ref="A1:E1"/>
    <mergeCell ref="A2:E2"/>
  </mergeCells>
  <phoneticPr fontId="2" type="noConversion"/>
  <pageMargins left="1.1023622047244095" right="0.51181102362204722" top="0.74803149606299213" bottom="0.74803149606299213" header="0.31496062992125984" footer="0.31496062992125984"/>
  <pageSetup paperSize="9" scale="85" orientation="portrait" r:id="rId1"/>
  <rowBreaks count="1" manualBreakCount="1">
    <brk id="38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7CE12-1909-498F-B7BA-E2479909027B}">
  <sheetPr>
    <pageSetUpPr fitToPage="1"/>
  </sheetPr>
  <dimension ref="A1:H38"/>
  <sheetViews>
    <sheetView zoomScale="145" zoomScaleNormal="145" workbookViewId="0">
      <selection sqref="A1:G1"/>
    </sheetView>
  </sheetViews>
  <sheetFormatPr defaultColWidth="9.109375" defaultRowHeight="13.2"/>
  <cols>
    <col min="1" max="1" width="5" style="9" customWidth="1"/>
    <col min="2" max="2" width="10.33203125" style="9" bestFit="1" customWidth="1"/>
    <col min="3" max="3" width="53.5546875" style="9" customWidth="1"/>
    <col min="4" max="5" width="9.44140625" style="9" customWidth="1"/>
    <col min="6" max="6" width="12.33203125" style="9" bestFit="1" customWidth="1"/>
    <col min="7" max="7" width="13.44140625" style="9" customWidth="1"/>
    <col min="8" max="8" width="13.44140625" style="9" bestFit="1" customWidth="1"/>
    <col min="9" max="16384" width="9.109375" style="9"/>
  </cols>
  <sheetData>
    <row r="1" spans="1:7" ht="30" customHeight="1">
      <c r="A1" s="31" t="s">
        <v>25</v>
      </c>
      <c r="B1" s="31"/>
      <c r="C1" s="31"/>
      <c r="D1" s="31"/>
      <c r="E1" s="31"/>
      <c r="F1" s="31"/>
      <c r="G1" s="31"/>
    </row>
    <row r="2" spans="1:7" ht="30" customHeight="1">
      <c r="A2" s="32" t="s">
        <v>43</v>
      </c>
      <c r="B2" s="32"/>
      <c r="C2" s="32"/>
      <c r="D2" s="32"/>
      <c r="E2" s="32"/>
      <c r="F2" s="32"/>
      <c r="G2" s="32"/>
    </row>
    <row r="3" spans="1:7" ht="39.6">
      <c r="A3" s="12" t="s">
        <v>2</v>
      </c>
      <c r="B3" s="13" t="s">
        <v>3</v>
      </c>
      <c r="C3" s="12" t="s">
        <v>4</v>
      </c>
      <c r="D3" s="12" t="s">
        <v>5</v>
      </c>
      <c r="E3" s="14" t="s">
        <v>0</v>
      </c>
      <c r="F3" s="14" t="s">
        <v>23</v>
      </c>
      <c r="G3" s="14" t="s">
        <v>24</v>
      </c>
    </row>
    <row r="4" spans="1:7">
      <c r="A4" s="15">
        <v>1</v>
      </c>
      <c r="B4" s="15">
        <v>2</v>
      </c>
      <c r="C4" s="15">
        <v>3</v>
      </c>
      <c r="D4" s="15">
        <v>4</v>
      </c>
      <c r="E4" s="16">
        <v>5</v>
      </c>
      <c r="F4" s="15">
        <v>6</v>
      </c>
      <c r="G4" s="15">
        <v>7</v>
      </c>
    </row>
    <row r="5" spans="1:7">
      <c r="A5" s="15" t="s">
        <v>6</v>
      </c>
      <c r="B5" s="15" t="s">
        <v>7</v>
      </c>
      <c r="C5" s="17" t="s">
        <v>8</v>
      </c>
      <c r="D5" s="15" t="s">
        <v>6</v>
      </c>
      <c r="E5" s="18" t="s">
        <v>6</v>
      </c>
      <c r="F5" s="15" t="s">
        <v>6</v>
      </c>
      <c r="G5" s="18" t="s">
        <v>6</v>
      </c>
    </row>
    <row r="6" spans="1:7" customFormat="1">
      <c r="A6" s="12">
        <v>1</v>
      </c>
      <c r="B6" s="12" t="s">
        <v>9</v>
      </c>
      <c r="C6" s="19" t="s">
        <v>29</v>
      </c>
      <c r="D6" s="12" t="s">
        <v>10</v>
      </c>
      <c r="E6" s="20">
        <v>0.79500000000000004</v>
      </c>
      <c r="F6" s="29"/>
      <c r="G6" s="29">
        <f>E6*F6</f>
        <v>0</v>
      </c>
    </row>
    <row r="7" spans="1:7" customFormat="1" ht="26.4">
      <c r="A7" s="12">
        <v>2</v>
      </c>
      <c r="B7" s="12" t="s">
        <v>9</v>
      </c>
      <c r="C7" s="19" t="s">
        <v>32</v>
      </c>
      <c r="D7" s="12" t="s">
        <v>31</v>
      </c>
      <c r="E7" s="14">
        <v>1</v>
      </c>
      <c r="F7" s="29"/>
      <c r="G7" s="29">
        <f t="shared" ref="G7:G8" si="0">E7*F7</f>
        <v>0</v>
      </c>
    </row>
    <row r="8" spans="1:7" customFormat="1" ht="26.4">
      <c r="A8" s="12">
        <v>3</v>
      </c>
      <c r="B8" s="12" t="s">
        <v>42</v>
      </c>
      <c r="C8" s="19" t="s">
        <v>67</v>
      </c>
      <c r="D8" s="21" t="s">
        <v>21</v>
      </c>
      <c r="E8" s="14">
        <f>35*5</f>
        <v>175</v>
      </c>
      <c r="F8" s="29"/>
      <c r="G8" s="29">
        <f t="shared" si="0"/>
        <v>0</v>
      </c>
    </row>
    <row r="9" spans="1:7" customFormat="1">
      <c r="A9" s="15" t="s">
        <v>6</v>
      </c>
      <c r="B9" s="15" t="s">
        <v>39</v>
      </c>
      <c r="C9" s="17" t="s">
        <v>40</v>
      </c>
      <c r="D9" s="15" t="s">
        <v>6</v>
      </c>
      <c r="E9" s="18" t="s">
        <v>6</v>
      </c>
      <c r="F9" s="30" t="s">
        <v>6</v>
      </c>
      <c r="G9" s="30" t="s">
        <v>6</v>
      </c>
    </row>
    <row r="10" spans="1:7" customFormat="1" ht="92.4">
      <c r="A10" s="22">
        <v>4</v>
      </c>
      <c r="B10" s="21" t="s">
        <v>41</v>
      </c>
      <c r="C10" s="23" t="s">
        <v>69</v>
      </c>
      <c r="D10" s="24" t="s">
        <v>30</v>
      </c>
      <c r="E10" s="25">
        <f>(6+18+18)*0.18+465*0.5*0.2+175*0.25</f>
        <v>97.81</v>
      </c>
      <c r="F10" s="29"/>
      <c r="G10" s="29">
        <f>E10*F10</f>
        <v>0</v>
      </c>
    </row>
    <row r="11" spans="1:7" customFormat="1">
      <c r="A11" s="15" t="s">
        <v>6</v>
      </c>
      <c r="B11" s="15" t="s">
        <v>12</v>
      </c>
      <c r="C11" s="17" t="s">
        <v>13</v>
      </c>
      <c r="D11" s="15" t="s">
        <v>6</v>
      </c>
      <c r="E11" s="18" t="s">
        <v>6</v>
      </c>
      <c r="F11" s="30" t="s">
        <v>6</v>
      </c>
      <c r="G11" s="30" t="s">
        <v>6</v>
      </c>
    </row>
    <row r="12" spans="1:7" s="3" customFormat="1" ht="52.8">
      <c r="A12" s="21">
        <v>5</v>
      </c>
      <c r="B12" s="21" t="s">
        <v>14</v>
      </c>
      <c r="C12" s="26" t="s">
        <v>59</v>
      </c>
      <c r="D12" s="21" t="s">
        <v>21</v>
      </c>
      <c r="E12" s="25">
        <f>42+232.5+175</f>
        <v>449.5</v>
      </c>
      <c r="F12" s="29"/>
      <c r="G12" s="29">
        <f t="shared" ref="G12:G15" si="1">E12*F12</f>
        <v>0</v>
      </c>
    </row>
    <row r="13" spans="1:7" customFormat="1" ht="15.6">
      <c r="A13" s="21">
        <v>6</v>
      </c>
      <c r="B13" s="12" t="s">
        <v>14</v>
      </c>
      <c r="C13" s="19" t="s">
        <v>44</v>
      </c>
      <c r="D13" s="12" t="s">
        <v>21</v>
      </c>
      <c r="E13" s="14">
        <f>E17*2</f>
        <v>7426</v>
      </c>
      <c r="F13" s="29"/>
      <c r="G13" s="29">
        <f t="shared" si="1"/>
        <v>0</v>
      </c>
    </row>
    <row r="14" spans="1:7" customFormat="1" ht="26.4">
      <c r="A14" s="21">
        <v>7</v>
      </c>
      <c r="B14" s="12" t="s">
        <v>14</v>
      </c>
      <c r="C14" s="19" t="s">
        <v>45</v>
      </c>
      <c r="D14" s="12" t="s">
        <v>22</v>
      </c>
      <c r="E14" s="14">
        <f>E18</f>
        <v>42</v>
      </c>
      <c r="F14" s="29"/>
      <c r="G14" s="29">
        <f t="shared" si="1"/>
        <v>0</v>
      </c>
    </row>
    <row r="15" spans="1:7" s="2" customFormat="1" ht="26.4">
      <c r="A15" s="21">
        <v>8</v>
      </c>
      <c r="B15" s="12" t="s">
        <v>14</v>
      </c>
      <c r="C15" s="19" t="s">
        <v>60</v>
      </c>
      <c r="D15" s="12" t="s">
        <v>22</v>
      </c>
      <c r="E15" s="14">
        <f>232.5+175</f>
        <v>407.5</v>
      </c>
      <c r="F15" s="29"/>
      <c r="G15" s="29">
        <f t="shared" si="1"/>
        <v>0</v>
      </c>
    </row>
    <row r="16" spans="1:7" customFormat="1">
      <c r="A16" s="15" t="s">
        <v>6</v>
      </c>
      <c r="B16" s="15" t="s">
        <v>15</v>
      </c>
      <c r="C16" s="17" t="s">
        <v>16</v>
      </c>
      <c r="D16" s="15" t="s">
        <v>6</v>
      </c>
      <c r="E16" s="18" t="s">
        <v>6</v>
      </c>
      <c r="F16" s="30" t="s">
        <v>6</v>
      </c>
      <c r="G16" s="30" t="s">
        <v>6</v>
      </c>
    </row>
    <row r="17" spans="1:7" customFormat="1" ht="26.4">
      <c r="A17" s="12">
        <v>9</v>
      </c>
      <c r="B17" s="12" t="s">
        <v>17</v>
      </c>
      <c r="C17" s="19" t="s">
        <v>57</v>
      </c>
      <c r="D17" s="12" t="s">
        <v>22</v>
      </c>
      <c r="E17" s="14">
        <f>3240+175+278+20</f>
        <v>3713</v>
      </c>
      <c r="F17" s="29"/>
      <c r="G17" s="29">
        <f t="shared" ref="G17:G22" si="2">E17*F17</f>
        <v>0</v>
      </c>
    </row>
    <row r="18" spans="1:7" customFormat="1" ht="26.4">
      <c r="A18" s="12">
        <v>10</v>
      </c>
      <c r="B18" s="12" t="s">
        <v>17</v>
      </c>
      <c r="C18" s="19" t="s">
        <v>46</v>
      </c>
      <c r="D18" s="12" t="s">
        <v>22</v>
      </c>
      <c r="E18" s="14">
        <v>42</v>
      </c>
      <c r="F18" s="29"/>
      <c r="G18" s="29">
        <f t="shared" si="2"/>
        <v>0</v>
      </c>
    </row>
    <row r="19" spans="1:7" customFormat="1" ht="26.4">
      <c r="A19" s="12">
        <v>11</v>
      </c>
      <c r="B19" s="12" t="s">
        <v>20</v>
      </c>
      <c r="C19" s="19" t="s">
        <v>58</v>
      </c>
      <c r="D19" s="12" t="s">
        <v>38</v>
      </c>
      <c r="E19" s="14">
        <f>3240*0.125+710*0.1*0.125+20*0.125</f>
        <v>416.375</v>
      </c>
      <c r="F19" s="29"/>
      <c r="G19" s="29">
        <f t="shared" si="2"/>
        <v>0</v>
      </c>
    </row>
    <row r="20" spans="1:7" customFormat="1" ht="26.4">
      <c r="A20" s="12">
        <v>12</v>
      </c>
      <c r="B20" s="12" t="s">
        <v>20</v>
      </c>
      <c r="C20" s="19" t="s">
        <v>61</v>
      </c>
      <c r="D20" s="12" t="s">
        <v>22</v>
      </c>
      <c r="E20" s="14">
        <v>175</v>
      </c>
      <c r="F20" s="29"/>
      <c r="G20" s="29">
        <f t="shared" si="2"/>
        <v>0</v>
      </c>
    </row>
    <row r="21" spans="1:7" customFormat="1" ht="26.4">
      <c r="A21" s="12">
        <v>13</v>
      </c>
      <c r="B21" s="12" t="s">
        <v>20</v>
      </c>
      <c r="C21" s="19" t="s">
        <v>47</v>
      </c>
      <c r="D21" s="12" t="s">
        <v>22</v>
      </c>
      <c r="E21" s="14">
        <f>E18</f>
        <v>42</v>
      </c>
      <c r="F21" s="29"/>
      <c r="G21" s="29">
        <f t="shared" si="2"/>
        <v>0</v>
      </c>
    </row>
    <row r="22" spans="1:7" customFormat="1" ht="39.6">
      <c r="A22" s="12">
        <v>14</v>
      </c>
      <c r="B22" s="12" t="s">
        <v>36</v>
      </c>
      <c r="C22" s="19" t="s">
        <v>56</v>
      </c>
      <c r="D22" s="12" t="s">
        <v>22</v>
      </c>
      <c r="E22" s="14">
        <f>6+9</f>
        <v>15</v>
      </c>
      <c r="F22" s="29"/>
      <c r="G22" s="29">
        <f t="shared" si="2"/>
        <v>0</v>
      </c>
    </row>
    <row r="23" spans="1:7" customFormat="1">
      <c r="A23" s="15" t="s">
        <v>6</v>
      </c>
      <c r="B23" s="15" t="s">
        <v>18</v>
      </c>
      <c r="C23" s="17" t="s">
        <v>19</v>
      </c>
      <c r="D23" s="15" t="s">
        <v>6</v>
      </c>
      <c r="E23" s="18" t="s">
        <v>6</v>
      </c>
      <c r="F23" s="30" t="s">
        <v>6</v>
      </c>
      <c r="G23" s="30" t="s">
        <v>6</v>
      </c>
    </row>
    <row r="24" spans="1:7" customFormat="1" ht="26.4">
      <c r="A24" s="12">
        <v>15</v>
      </c>
      <c r="B24" s="12" t="s">
        <v>33</v>
      </c>
      <c r="C24" s="19" t="s">
        <v>37</v>
      </c>
      <c r="D24" s="12" t="s">
        <v>21</v>
      </c>
      <c r="E24" s="14">
        <f>21.5+34+948</f>
        <v>1003.5</v>
      </c>
      <c r="F24" s="29"/>
      <c r="G24" s="29">
        <f t="shared" ref="G24:G28" si="3">E24*F24</f>
        <v>0</v>
      </c>
    </row>
    <row r="25" spans="1:7" customFormat="1" ht="26.4">
      <c r="A25" s="12">
        <v>16</v>
      </c>
      <c r="B25" s="12" t="s">
        <v>33</v>
      </c>
      <c r="C25" s="19" t="s">
        <v>34</v>
      </c>
      <c r="D25" s="12" t="s">
        <v>30</v>
      </c>
      <c r="E25" s="14">
        <f>E24*0.1</f>
        <v>100.35000000000001</v>
      </c>
      <c r="F25" s="29"/>
      <c r="G25" s="29">
        <f t="shared" si="3"/>
        <v>0</v>
      </c>
    </row>
    <row r="26" spans="1:7" customFormat="1" ht="39.6">
      <c r="A26" s="12">
        <v>17</v>
      </c>
      <c r="B26" s="12" t="s">
        <v>33</v>
      </c>
      <c r="C26" s="19" t="s">
        <v>48</v>
      </c>
      <c r="D26" s="12" t="s">
        <v>21</v>
      </c>
      <c r="E26" s="14">
        <f>E24</f>
        <v>1003.5</v>
      </c>
      <c r="F26" s="29"/>
      <c r="G26" s="29">
        <f t="shared" si="3"/>
        <v>0</v>
      </c>
    </row>
    <row r="27" spans="1:7" customFormat="1" ht="52.8">
      <c r="A27" s="12">
        <v>18</v>
      </c>
      <c r="B27" s="12" t="s">
        <v>35</v>
      </c>
      <c r="C27" s="19" t="s">
        <v>53</v>
      </c>
      <c r="D27" s="12" t="s">
        <v>21</v>
      </c>
      <c r="E27" s="14">
        <f>40*4+290*5+365*1+615*1+30*1</f>
        <v>2620</v>
      </c>
      <c r="F27" s="29"/>
      <c r="G27" s="29">
        <f t="shared" si="3"/>
        <v>0</v>
      </c>
    </row>
    <row r="28" spans="1:7" customFormat="1" ht="26.4">
      <c r="A28" s="12">
        <v>19</v>
      </c>
      <c r="B28" s="12" t="s">
        <v>35</v>
      </c>
      <c r="C28" s="19" t="s">
        <v>68</v>
      </c>
      <c r="D28" s="12" t="s">
        <v>31</v>
      </c>
      <c r="E28" s="14">
        <v>2</v>
      </c>
      <c r="F28" s="29"/>
      <c r="G28" s="29">
        <f t="shared" si="3"/>
        <v>0</v>
      </c>
    </row>
    <row r="29" spans="1:7" customFormat="1">
      <c r="A29" s="15" t="s">
        <v>6</v>
      </c>
      <c r="B29" s="15" t="s">
        <v>49</v>
      </c>
      <c r="C29" s="17" t="s">
        <v>50</v>
      </c>
      <c r="D29" s="15" t="s">
        <v>6</v>
      </c>
      <c r="E29" s="18" t="s">
        <v>6</v>
      </c>
      <c r="F29" s="30" t="s">
        <v>6</v>
      </c>
      <c r="G29" s="30" t="s">
        <v>6</v>
      </c>
    </row>
    <row r="30" spans="1:7" customFormat="1" ht="26.4">
      <c r="A30" s="12">
        <v>20</v>
      </c>
      <c r="B30" s="21" t="s">
        <v>51</v>
      </c>
      <c r="C30" s="19" t="s">
        <v>52</v>
      </c>
      <c r="D30" s="12" t="s">
        <v>21</v>
      </c>
      <c r="E30" s="14">
        <v>5.04</v>
      </c>
      <c r="F30" s="29"/>
      <c r="G30" s="29">
        <f>E30*F30</f>
        <v>0</v>
      </c>
    </row>
    <row r="31" spans="1:7" customFormat="1">
      <c r="A31" s="15" t="s">
        <v>6</v>
      </c>
      <c r="B31" s="15" t="s">
        <v>54</v>
      </c>
      <c r="C31" s="17" t="s">
        <v>55</v>
      </c>
      <c r="D31" s="15" t="s">
        <v>6</v>
      </c>
      <c r="E31" s="18" t="s">
        <v>6</v>
      </c>
      <c r="F31" s="30" t="s">
        <v>6</v>
      </c>
      <c r="G31" s="30" t="s">
        <v>6</v>
      </c>
    </row>
    <row r="32" spans="1:7" customFormat="1">
      <c r="A32" s="12">
        <v>21</v>
      </c>
      <c r="B32" s="15"/>
      <c r="C32" s="19" t="s">
        <v>62</v>
      </c>
      <c r="D32" s="12" t="s">
        <v>31</v>
      </c>
      <c r="E32" s="14">
        <v>5</v>
      </c>
      <c r="F32" s="29"/>
      <c r="G32" s="29">
        <f t="shared" ref="G32:G34" si="4">E32*F32</f>
        <v>0</v>
      </c>
    </row>
    <row r="33" spans="1:8" customFormat="1" ht="12.75" customHeight="1">
      <c r="A33" s="12">
        <v>22</v>
      </c>
      <c r="B33" s="21"/>
      <c r="C33" s="19" t="s">
        <v>66</v>
      </c>
      <c r="D33" s="12" t="s">
        <v>31</v>
      </c>
      <c r="E33" s="14">
        <v>1</v>
      </c>
      <c r="F33" s="29"/>
      <c r="G33" s="29">
        <f t="shared" si="4"/>
        <v>0</v>
      </c>
    </row>
    <row r="34" spans="1:8" customFormat="1" ht="39.6">
      <c r="A34" s="12">
        <v>23</v>
      </c>
      <c r="B34" s="21"/>
      <c r="C34" s="19" t="s">
        <v>70</v>
      </c>
      <c r="D34" s="12" t="s">
        <v>11</v>
      </c>
      <c r="E34" s="14">
        <f>48+24</f>
        <v>72</v>
      </c>
      <c r="F34" s="29"/>
      <c r="G34" s="29">
        <f t="shared" si="4"/>
        <v>0</v>
      </c>
    </row>
    <row r="35" spans="1:8" ht="25.2" customHeight="1">
      <c r="A35" s="36" t="s">
        <v>26</v>
      </c>
      <c r="B35" s="36"/>
      <c r="C35" s="36"/>
      <c r="D35" s="38">
        <f>SUM(G6:G34)</f>
        <v>0</v>
      </c>
      <c r="E35" s="38"/>
      <c r="F35" s="38"/>
      <c r="G35" s="38"/>
    </row>
    <row r="36" spans="1:8" ht="25.2" customHeight="1">
      <c r="A36" s="34" t="s">
        <v>27</v>
      </c>
      <c r="B36" s="34"/>
      <c r="C36" s="34"/>
      <c r="D36" s="35">
        <f>D35*0.23</f>
        <v>0</v>
      </c>
      <c r="E36" s="35"/>
      <c r="F36" s="35"/>
      <c r="G36" s="35"/>
    </row>
    <row r="37" spans="1:8" ht="25.2" customHeight="1">
      <c r="A37" s="36" t="s">
        <v>28</v>
      </c>
      <c r="B37" s="36"/>
      <c r="C37" s="36"/>
      <c r="D37" s="37">
        <f>D36+D35</f>
        <v>0</v>
      </c>
      <c r="E37" s="37"/>
      <c r="F37" s="37"/>
      <c r="G37" s="37"/>
      <c r="H37" s="10"/>
    </row>
    <row r="38" spans="1:8">
      <c r="A38" s="11"/>
    </row>
  </sheetData>
  <mergeCells count="8">
    <mergeCell ref="A36:C36"/>
    <mergeCell ref="D36:G36"/>
    <mergeCell ref="A37:C37"/>
    <mergeCell ref="D37:G37"/>
    <mergeCell ref="A1:G1"/>
    <mergeCell ref="A2:G2"/>
    <mergeCell ref="A35:C35"/>
    <mergeCell ref="D35:G35"/>
  </mergeCells>
  <phoneticPr fontId="2" type="noConversion"/>
  <pageMargins left="1.0236220472440944" right="0.23622047244094491" top="0.55118110236220474" bottom="0.35433070866141736" header="0.31496062992125984" footer="0.31496062992125984"/>
  <pageSetup paperSize="9" scale="8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Opis</vt:lpstr>
      <vt:lpstr>Charakterystyka</vt:lpstr>
      <vt:lpstr>Przedmiar robót</vt:lpstr>
      <vt:lpstr>Fromularz ofertowy</vt:lpstr>
      <vt:lpstr>Charakterystyka!Obszar_wydruku</vt:lpstr>
      <vt:lpstr>'Fromularz ofertowy'!Obszar_wydruku</vt:lpstr>
      <vt:lpstr>Opis!Obszar_wydruku</vt:lpstr>
      <vt:lpstr>'Przedmiar robót'!Obszar_wydruku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Stępniak</dc:creator>
  <cp:lastModifiedBy>Piotr Stępniak</cp:lastModifiedBy>
  <cp:lastPrinted>2024-10-24T17:17:21Z</cp:lastPrinted>
  <dcterms:created xsi:type="dcterms:W3CDTF">2021-03-30T12:32:18Z</dcterms:created>
  <dcterms:modified xsi:type="dcterms:W3CDTF">2025-03-05T08:05:48Z</dcterms:modified>
</cp:coreProperties>
</file>